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35" activeTab="5"/>
  </bookViews>
  <sheets>
    <sheet name="Bieu 01" sheetId="7" r:id="rId1"/>
    <sheet name="Biểu 02" sheetId="4" r:id="rId2"/>
    <sheet name="Bieu 02a" sheetId="6" r:id="rId3"/>
    <sheet name="Bieu 03" sheetId="8" r:id="rId4"/>
    <sheet name="Bieu 03a" sheetId="2" r:id="rId5"/>
    <sheet name="Bieu 03b" sheetId="5" r:id="rId6"/>
  </sheets>
  <externalReferences>
    <externalReference r:id="rId7"/>
    <externalReference r:id="rId8"/>
  </externalReferences>
  <definedNames>
    <definedName name="_xlnm.Print_Titles" localSheetId="0">'Bieu 01'!$6:$8</definedName>
    <definedName name="_xlnm.Print_Titles" localSheetId="2">'Bieu 02a'!$6:$7</definedName>
    <definedName name="_xlnm.Print_Titles" localSheetId="4">'Bieu 03a'!$6:$6</definedName>
    <definedName name="_xlnm.Print_Titles" localSheetId="5">'Bieu 03b'!$6:$9</definedName>
    <definedName name="_xlnm.Print_Titles" localSheetId="1">'Biểu 02'!$6:$6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5" l="1"/>
  <c r="I68" i="5"/>
  <c r="I69" i="5"/>
  <c r="I70" i="5"/>
  <c r="I71" i="5"/>
  <c r="I72" i="5"/>
  <c r="I73" i="5"/>
  <c r="I74" i="5"/>
  <c r="I75" i="5"/>
  <c r="I76" i="5"/>
  <c r="I77" i="5"/>
  <c r="I78" i="5"/>
  <c r="I79" i="5"/>
  <c r="I80" i="5"/>
  <c r="I81" i="5"/>
  <c r="I82" i="5"/>
  <c r="I83" i="5"/>
  <c r="I67"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11" i="5"/>
  <c r="C17" i="2"/>
  <c r="C15" i="2"/>
  <c r="C14" i="2"/>
  <c r="C13" i="2"/>
  <c r="C11" i="2"/>
  <c r="C10" i="2"/>
  <c r="D8" i="8"/>
  <c r="C8" i="8"/>
  <c r="L68" i="6"/>
  <c r="L53" i="6"/>
  <c r="L19" i="6"/>
  <c r="L9" i="6"/>
  <c r="I68" i="6"/>
  <c r="J68" i="6"/>
  <c r="K68" i="6"/>
  <c r="I8" i="6"/>
  <c r="J8" i="6"/>
  <c r="K8" i="6"/>
  <c r="L8" i="6"/>
  <c r="I9" i="6"/>
  <c r="J9" i="6"/>
  <c r="K9" i="6"/>
  <c r="I19" i="6"/>
  <c r="J19" i="6"/>
  <c r="K19" i="6"/>
  <c r="I53" i="6"/>
  <c r="J53" i="6"/>
  <c r="K53"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4" i="6"/>
  <c r="L55" i="6"/>
  <c r="L56" i="6"/>
  <c r="L57" i="6"/>
  <c r="L58" i="6"/>
  <c r="L59" i="6"/>
  <c r="L60" i="6"/>
  <c r="L61" i="6"/>
  <c r="L62" i="6"/>
  <c r="L63" i="6"/>
  <c r="L64" i="6"/>
  <c r="L65" i="6"/>
  <c r="L66" i="6"/>
  <c r="L67" i="6"/>
  <c r="L20" i="6"/>
  <c r="L11" i="6"/>
  <c r="L12" i="6"/>
  <c r="L13" i="6"/>
  <c r="L14" i="6"/>
  <c r="L15" i="6"/>
  <c r="L16" i="6"/>
  <c r="L17" i="6"/>
  <c r="L18" i="6"/>
  <c r="L10" i="6"/>
  <c r="C14" i="4"/>
  <c r="C13" i="4"/>
  <c r="C12" i="4"/>
  <c r="C10" i="4"/>
  <c r="C9" i="4"/>
  <c r="I66" i="5" l="1"/>
  <c r="I10" i="5"/>
  <c r="H60" i="7"/>
  <c r="H15" i="7"/>
  <c r="F72" i="7"/>
  <c r="H82" i="7"/>
  <c r="H80" i="7"/>
  <c r="E80" i="7"/>
  <c r="D80" i="7"/>
  <c r="C80" i="7"/>
  <c r="H79" i="7"/>
  <c r="E79" i="7"/>
  <c r="D79" i="7"/>
  <c r="C79" i="7"/>
  <c r="H78" i="7"/>
  <c r="E78" i="7"/>
  <c r="D78" i="7"/>
  <c r="C78" i="7"/>
  <c r="H77" i="7"/>
  <c r="E77" i="7"/>
  <c r="E75" i="7" s="1"/>
  <c r="E72" i="7" s="1"/>
  <c r="D77" i="7"/>
  <c r="H76" i="7"/>
  <c r="D76" i="7"/>
  <c r="C75" i="7"/>
  <c r="C72" i="7" s="1"/>
  <c r="H74" i="7"/>
  <c r="F73" i="7"/>
  <c r="F71" i="7"/>
  <c r="H71" i="7" s="1"/>
  <c r="E71" i="7"/>
  <c r="C71" i="7"/>
  <c r="F70" i="7"/>
  <c r="H70" i="7" s="1"/>
  <c r="C68" i="7"/>
  <c r="G67" i="7"/>
  <c r="C67" i="7"/>
  <c r="G66" i="7"/>
  <c r="C66" i="7"/>
  <c r="C64" i="7"/>
  <c r="G63" i="7"/>
  <c r="G59" i="7" s="1"/>
  <c r="E61" i="7"/>
  <c r="H58" i="7"/>
  <c r="E58" i="7"/>
  <c r="H57" i="7"/>
  <c r="H56" i="7"/>
  <c r="H55" i="7"/>
  <c r="D55" i="7"/>
  <c r="H54" i="7"/>
  <c r="D54" i="7"/>
  <c r="H53" i="7"/>
  <c r="D53" i="7"/>
  <c r="H52" i="7"/>
  <c r="D52" i="7"/>
  <c r="D50" i="7" s="1"/>
  <c r="D47" i="7" s="1"/>
  <c r="D43" i="7" s="1"/>
  <c r="C52" i="7"/>
  <c r="C65" i="7" s="1"/>
  <c r="H51" i="7"/>
  <c r="E51" i="7"/>
  <c r="G50" i="7"/>
  <c r="G47" i="7" s="1"/>
  <c r="G43" i="7" s="1"/>
  <c r="G45" i="7" s="1"/>
  <c r="G44" i="7" s="1"/>
  <c r="F50" i="7"/>
  <c r="E50" i="7"/>
  <c r="C50" i="7"/>
  <c r="C47" i="7" s="1"/>
  <c r="C43" i="7" s="1"/>
  <c r="H49" i="7"/>
  <c r="F48" i="7"/>
  <c r="H48" i="7" s="1"/>
  <c r="E48" i="7"/>
  <c r="E47" i="7"/>
  <c r="E43" i="7" s="1"/>
  <c r="H46" i="7"/>
  <c r="E44" i="7"/>
  <c r="D44" i="7"/>
  <c r="C44" i="7"/>
  <c r="H42" i="7"/>
  <c r="E42" i="7"/>
  <c r="E38" i="7" s="1"/>
  <c r="H41" i="7"/>
  <c r="E41" i="7"/>
  <c r="H40" i="7"/>
  <c r="H39" i="7"/>
  <c r="F39" i="7"/>
  <c r="E39" i="7"/>
  <c r="C39" i="7"/>
  <c r="H38" i="7"/>
  <c r="F38" i="7"/>
  <c r="D38" i="7"/>
  <c r="C38" i="7"/>
  <c r="H37" i="7"/>
  <c r="D37" i="7"/>
  <c r="H36" i="7"/>
  <c r="H35" i="7"/>
  <c r="E35" i="7"/>
  <c r="D35" i="7"/>
  <c r="H34" i="7"/>
  <c r="E34" i="7"/>
  <c r="E30" i="7" s="1"/>
  <c r="E27" i="7" s="1"/>
  <c r="E26" i="7" s="1"/>
  <c r="D34" i="7"/>
  <c r="H33" i="7"/>
  <c r="E33" i="7"/>
  <c r="D33" i="7"/>
  <c r="H32" i="7"/>
  <c r="D32" i="7"/>
  <c r="H31" i="7"/>
  <c r="D31" i="7"/>
  <c r="F30" i="7"/>
  <c r="H30" i="7" s="1"/>
  <c r="D30" i="7"/>
  <c r="D27" i="7" s="1"/>
  <c r="D26" i="7" s="1"/>
  <c r="C30" i="7"/>
  <c r="C27" i="7" s="1"/>
  <c r="C26" i="7" s="1"/>
  <c r="H29" i="7"/>
  <c r="F28" i="7"/>
  <c r="H28" i="7" s="1"/>
  <c r="E28" i="7"/>
  <c r="H25" i="7"/>
  <c r="E25" i="7"/>
  <c r="D25" i="7"/>
  <c r="F24" i="7"/>
  <c r="F69" i="7" s="1"/>
  <c r="E23" i="7"/>
  <c r="E68" i="7" s="1"/>
  <c r="F23" i="7" s="1"/>
  <c r="D23" i="7"/>
  <c r="D68" i="7" s="1"/>
  <c r="E22" i="7"/>
  <c r="E67" i="7" s="1"/>
  <c r="F22" i="7" s="1"/>
  <c r="D22" i="7"/>
  <c r="E21" i="7"/>
  <c r="E66" i="7" s="1"/>
  <c r="F21" i="7" s="1"/>
  <c r="D21" i="7"/>
  <c r="D66" i="7" s="1"/>
  <c r="D20" i="7"/>
  <c r="E19" i="7"/>
  <c r="E64" i="7" s="1"/>
  <c r="D19" i="7"/>
  <c r="D64" i="7" s="1"/>
  <c r="C18" i="7"/>
  <c r="C14" i="7" s="1"/>
  <c r="C15" i="7" s="1"/>
  <c r="H17" i="7"/>
  <c r="F16" i="7"/>
  <c r="F62" i="7" s="1"/>
  <c r="D16" i="7"/>
  <c r="D14" i="7"/>
  <c r="H13" i="7"/>
  <c r="D13" i="7"/>
  <c r="H12" i="7"/>
  <c r="H11" i="7"/>
  <c r="H10" i="7"/>
  <c r="H9" i="7"/>
  <c r="F9" i="7"/>
  <c r="E9" i="7"/>
  <c r="D9" i="7"/>
  <c r="C9" i="7"/>
  <c r="D75" i="7" l="1"/>
  <c r="D72" i="7" s="1"/>
  <c r="D67" i="7"/>
  <c r="D15" i="7"/>
  <c r="D65" i="7"/>
  <c r="D63" i="7" s="1"/>
  <c r="D59" i="7" s="1"/>
  <c r="D60" i="7" s="1"/>
  <c r="D71" i="7"/>
  <c r="H50" i="7"/>
  <c r="F19" i="7"/>
  <c r="H69" i="7"/>
  <c r="F81" i="7"/>
  <c r="H22" i="7"/>
  <c r="F67" i="7"/>
  <c r="H67" i="7" s="1"/>
  <c r="F61" i="7"/>
  <c r="H62" i="7"/>
  <c r="C63" i="7"/>
  <c r="C59" i="7" s="1"/>
  <c r="C60" i="7" s="1"/>
  <c r="E20" i="7"/>
  <c r="H21" i="7"/>
  <c r="F66" i="7"/>
  <c r="H66" i="7" s="1"/>
  <c r="H23" i="7"/>
  <c r="F68" i="7"/>
  <c r="H68" i="7" s="1"/>
  <c r="H16" i="7"/>
  <c r="H24" i="7"/>
  <c r="F27" i="7"/>
  <c r="F47" i="7"/>
  <c r="H73" i="7"/>
  <c r="D18" i="7"/>
  <c r="E8" i="8"/>
  <c r="H47" i="7" l="1"/>
  <c r="F43" i="7"/>
  <c r="H81" i="7"/>
  <c r="F75" i="7"/>
  <c r="H27" i="7"/>
  <c r="F26" i="7"/>
  <c r="H26" i="7" s="1"/>
  <c r="E65" i="7"/>
  <c r="E18" i="7"/>
  <c r="E14" i="7" s="1"/>
  <c r="E15" i="7" s="1"/>
  <c r="H61" i="7"/>
  <c r="H19" i="7"/>
  <c r="F64" i="7"/>
  <c r="H67" i="6"/>
  <c r="P67" i="6" s="1"/>
  <c r="H66" i="6"/>
  <c r="P66" i="6" s="1"/>
  <c r="P65" i="6"/>
  <c r="H65" i="6"/>
  <c r="H64" i="6"/>
  <c r="P64" i="6" s="1"/>
  <c r="P63" i="6"/>
  <c r="H63" i="6"/>
  <c r="H62" i="6"/>
  <c r="P62" i="6" s="1"/>
  <c r="H61" i="6"/>
  <c r="P61" i="6" s="1"/>
  <c r="H60" i="6"/>
  <c r="P60" i="6" s="1"/>
  <c r="H59" i="6"/>
  <c r="P59" i="6" s="1"/>
  <c r="P58" i="6"/>
  <c r="H58" i="6"/>
  <c r="P57" i="6"/>
  <c r="H57" i="6"/>
  <c r="P56" i="6"/>
  <c r="H56" i="6"/>
  <c r="P55" i="6"/>
  <c r="H55" i="6"/>
  <c r="P54" i="6"/>
  <c r="H54" i="6"/>
  <c r="G53" i="6"/>
  <c r="F53" i="6"/>
  <c r="H52" i="6"/>
  <c r="P52" i="6" s="1"/>
  <c r="H51" i="6"/>
  <c r="P51" i="6" s="1"/>
  <c r="H50" i="6"/>
  <c r="P50" i="6" s="1"/>
  <c r="F49" i="6"/>
  <c r="P49" i="6" s="1"/>
  <c r="H48" i="6"/>
  <c r="P48" i="6" s="1"/>
  <c r="I47" i="6"/>
  <c r="P47" i="6" s="1"/>
  <c r="H46" i="6"/>
  <c r="P46" i="6" s="1"/>
  <c r="H45" i="6"/>
  <c r="P45" i="6" s="1"/>
  <c r="I44" i="6"/>
  <c r="P44" i="6" s="1"/>
  <c r="H43" i="6"/>
  <c r="P43" i="6" s="1"/>
  <c r="I42" i="6"/>
  <c r="P42" i="6" s="1"/>
  <c r="H41" i="6"/>
  <c r="P41" i="6" s="1"/>
  <c r="H40" i="6"/>
  <c r="P40" i="6" s="1"/>
  <c r="H39" i="6"/>
  <c r="P39" i="6" s="1"/>
  <c r="I38" i="6"/>
  <c r="H38" i="6"/>
  <c r="H37" i="6"/>
  <c r="P37" i="6" s="1"/>
  <c r="P36" i="6"/>
  <c r="H36" i="6"/>
  <c r="I35" i="6"/>
  <c r="P35" i="6" s="1"/>
  <c r="P34" i="6"/>
  <c r="H34" i="6"/>
  <c r="H33" i="6"/>
  <c r="P33" i="6" s="1"/>
  <c r="P32" i="6"/>
  <c r="H32" i="6"/>
  <c r="H31" i="6"/>
  <c r="P31" i="6" s="1"/>
  <c r="P30" i="6"/>
  <c r="H30" i="6"/>
  <c r="H29" i="6"/>
  <c r="P29" i="6" s="1"/>
  <c r="P28" i="6"/>
  <c r="H28" i="6"/>
  <c r="I27" i="6"/>
  <c r="P27" i="6" s="1"/>
  <c r="P26" i="6"/>
  <c r="H26" i="6"/>
  <c r="H25" i="6"/>
  <c r="P25" i="6" s="1"/>
  <c r="P24" i="6"/>
  <c r="H24" i="6"/>
  <c r="I23" i="6"/>
  <c r="P23" i="6" s="1"/>
  <c r="P22" i="6"/>
  <c r="H22" i="6"/>
  <c r="H21" i="6"/>
  <c r="P21" i="6" s="1"/>
  <c r="P20" i="6"/>
  <c r="H20" i="6"/>
  <c r="G19" i="6"/>
  <c r="P18" i="6"/>
  <c r="H18" i="6"/>
  <c r="H17" i="6"/>
  <c r="P17" i="6" s="1"/>
  <c r="P16" i="6"/>
  <c r="H16" i="6"/>
  <c r="H15" i="6"/>
  <c r="P15" i="6" s="1"/>
  <c r="P14" i="6"/>
  <c r="H13" i="6"/>
  <c r="P13" i="6" s="1"/>
  <c r="H12" i="6"/>
  <c r="H9" i="6" s="1"/>
  <c r="I11" i="6"/>
  <c r="P11" i="6" s="1"/>
  <c r="P10" i="6"/>
  <c r="G9" i="6"/>
  <c r="F9" i="6"/>
  <c r="G8" i="6"/>
  <c r="G68" i="6" s="1"/>
  <c r="H53" i="6" l="1"/>
  <c r="H19" i="6"/>
  <c r="P38" i="6"/>
  <c r="P53" i="6"/>
  <c r="H64" i="7"/>
  <c r="F20" i="7"/>
  <c r="E63" i="7"/>
  <c r="E59" i="7" s="1"/>
  <c r="E60" i="7" s="1"/>
  <c r="H75" i="7"/>
  <c r="H72" i="7"/>
  <c r="H43" i="7"/>
  <c r="F45" i="7"/>
  <c r="H8" i="6"/>
  <c r="H68" i="6" s="1"/>
  <c r="P12" i="6"/>
  <c r="F19" i="6"/>
  <c r="F8" i="6" s="1"/>
  <c r="F68" i="6" s="1"/>
  <c r="F65" i="7" l="1"/>
  <c r="H20" i="7"/>
  <c r="F18" i="7"/>
  <c r="F44" i="7"/>
  <c r="H44" i="7" s="1"/>
  <c r="H45" i="7"/>
  <c r="G54" i="5"/>
  <c r="G10" i="5" s="1"/>
  <c r="G84" i="5" s="1"/>
  <c r="G66" i="5"/>
  <c r="H83" i="5"/>
  <c r="H82" i="5"/>
  <c r="H81" i="5"/>
  <c r="H80" i="5"/>
  <c r="H79" i="5"/>
  <c r="H78" i="5"/>
  <c r="H77" i="5"/>
  <c r="H76" i="5"/>
  <c r="H75" i="5"/>
  <c r="H74" i="5"/>
  <c r="H73" i="5"/>
  <c r="H72" i="5"/>
  <c r="H71" i="5"/>
  <c r="H70" i="5"/>
  <c r="H69" i="5"/>
  <c r="H68" i="5"/>
  <c r="H66" i="5" s="1"/>
  <c r="H67" i="5"/>
  <c r="H65" i="5"/>
  <c r="H64" i="5"/>
  <c r="H63" i="5"/>
  <c r="H62" i="5"/>
  <c r="H61" i="5"/>
  <c r="H60" i="5"/>
  <c r="H59" i="5"/>
  <c r="H58" i="5"/>
  <c r="H57" i="5"/>
  <c r="H56" i="5"/>
  <c r="H55" i="5"/>
  <c r="H53" i="5"/>
  <c r="H52" i="5"/>
  <c r="H51" i="5"/>
  <c r="H50" i="5"/>
  <c r="H49" i="5"/>
  <c r="H47" i="5"/>
  <c r="H46" i="5"/>
  <c r="H45" i="5"/>
  <c r="H44" i="5"/>
  <c r="H43" i="5"/>
  <c r="H42" i="5"/>
  <c r="H41" i="5"/>
  <c r="H40" i="5"/>
  <c r="H39" i="5"/>
  <c r="H38" i="5"/>
  <c r="H37" i="5"/>
  <c r="H36" i="5"/>
  <c r="H35" i="5"/>
  <c r="H34" i="5"/>
  <c r="H33" i="5"/>
  <c r="H32" i="5"/>
  <c r="H31" i="5"/>
  <c r="H30" i="5"/>
  <c r="H29" i="5"/>
  <c r="H28" i="5"/>
  <c r="H27" i="5"/>
  <c r="H26" i="5"/>
  <c r="H25" i="5"/>
  <c r="H24" i="5"/>
  <c r="H22" i="5"/>
  <c r="H21" i="5"/>
  <c r="H20" i="5"/>
  <c r="H19" i="5"/>
  <c r="H18" i="5"/>
  <c r="H17" i="5"/>
  <c r="H16" i="5"/>
  <c r="H15" i="5"/>
  <c r="H14" i="5"/>
  <c r="H13" i="5"/>
  <c r="H11" i="5"/>
  <c r="H65" i="7" l="1"/>
  <c r="F63" i="7"/>
  <c r="H18" i="7"/>
  <c r="F14" i="7"/>
  <c r="H10" i="5"/>
  <c r="H84" i="5" s="1"/>
  <c r="C16" i="2"/>
  <c r="F15" i="7" l="1"/>
  <c r="H14" i="7"/>
  <c r="H63" i="7"/>
  <c r="F59" i="7"/>
  <c r="C11" i="4"/>
  <c r="F60" i="7" l="1"/>
  <c r="H59" i="7"/>
  <c r="C8" i="4"/>
  <c r="C7" i="4" s="1"/>
  <c r="F6" i="4" s="1"/>
  <c r="C9" i="2"/>
  <c r="C12" i="2"/>
  <c r="C8" i="2" l="1"/>
  <c r="C7" i="2" s="1"/>
</calcChain>
</file>

<file path=xl/sharedStrings.xml><?xml version="1.0" encoding="utf-8"?>
<sst xmlns="http://schemas.openxmlformats.org/spreadsheetml/2006/main" count="560" uniqueCount="387">
  <si>
    <t>STT</t>
  </si>
  <si>
    <t>Nội dung</t>
  </si>
  <si>
    <t>Số tiền</t>
  </si>
  <si>
    <t>Tổng số</t>
  </si>
  <si>
    <t>I</t>
  </si>
  <si>
    <t>II</t>
  </si>
  <si>
    <t>Ghi chú</t>
  </si>
  <si>
    <t>Ghi thu, ghi chi giá trị trài sản công thanh toán dự án BT</t>
  </si>
  <si>
    <t>Ghi thu tiền sử dụng đất, ghi chi NSNN đầu tư xây dựng dự án cầu Đồng Sơn 
và đường lên cầu theo hình thức hợp đồng xây dựng chuyển giao (BT)</t>
  </si>
  <si>
    <t>Ghi thu tiền sử dụng đất, ghi chi tạm ứng NSNN đầu tư xây dựng dự án đường trục thị trấn Vôi huyện Lạng Giang theo hình thức hợp đồng xây dựng chuyển giao (BT)</t>
  </si>
  <si>
    <t>Ghi thu tiền sử dụng đất, ghi chi tạm ứng NSNN đầu tư xây dựng dự án đường trục Cụm công nghiệp Nghĩa Hòa - Khu Trung tâm thị trấn Kép mở rộng theo hình thức hợp đồng xây dựng chuyển giao (BT)</t>
  </si>
  <si>
    <t>Biểu số 03</t>
  </si>
  <si>
    <t>Ghi thu tiền sử dụng đất, ghi chi tạm ứng NSNN dự án đầu tư xây dựng các tuyến đường trục Khu dân cư thôn Chằm, thị trấn Đồi Ngô, huyện Lục Nam theo hình thức hợp đồng xây dựng chuyển giao (BT)</t>
  </si>
  <si>
    <t>Ghi thu tiền sử dụng đất, ghi chi tạm ứng NSNN dự án đầu tư xây dựng đường tỉnh 289 kéo dài; đường Nguyễn Thị Minh Khai kéo dài; hệ thống tiêu thoát nước và giao thông khu A,B thuộc khu đô thị phí Nam TP Bắc Giang theo hình thức hợp đồng xây dựng chuyển giao (BT)</t>
  </si>
  <si>
    <t>A</t>
  </si>
  <si>
    <t xml:space="preserve">TỔNG HỢP BỔ SUNG DỰ TOÁN GHI THU, GHI CHI NGÂN SÁCH CẤP TỈNH NĂM 2022 
</t>
  </si>
  <si>
    <r>
      <t xml:space="preserve">Bổ sung dự toán ghi thu, ghi chi ngân sách cấp tỉnh năm 2022 số tiền Kiểm toán Nhà nước kiến nghị điều chỉnh giảm quyết toán ghi thu, ghi chi ngân sách năm 2021 </t>
    </r>
    <r>
      <rPr>
        <i/>
        <sz val="12"/>
        <color theme="1"/>
        <rFont val="Times New Roman"/>
        <family val="1"/>
      </rPr>
      <t>(do dự toán ghi thu, ghi chi giao đầu năm 2021 được HĐND tỉnh quyết định chưa chi tiết đến từng dự án).</t>
    </r>
  </si>
  <si>
    <t>B</t>
  </si>
  <si>
    <t>Bổ sung dự toán ghi thu, ghi ngân sách cấp tỉnh năm 2022 do dự toán giao đầu năm được HĐND tỉnh quyết định thấp hơn số tiền phải ghi thu, ghi chi thực tế phát sinh</t>
  </si>
  <si>
    <t xml:space="preserve">TỔNG HỢP PHÂN BỔ CHI TIẾT DỰ TOÁN GHI THU, GHI CHI NGÂN SÁCH CẤP TỈNH GIAO ĐẦU NĂM 2022 </t>
  </si>
  <si>
    <t>Ghi thu tiền thuê đất, ghi chi tiền bồi thường GPMB</t>
  </si>
  <si>
    <t>Ghi thu tiền sử dụng đất, ghi chi tiền bồi thường GPMB</t>
  </si>
  <si>
    <t>Số TT</t>
  </si>
  <si>
    <t>Tên đơn vị ứng trước tiền bồi thường GPMB</t>
  </si>
  <si>
    <t>Tiểu mục</t>
  </si>
  <si>
    <t>Chương</t>
  </si>
  <si>
    <t>Số tiền thuê đất ghi thu một năm</t>
  </si>
  <si>
    <t>Tiền BT GPMB được trừ theo Thông báo của Sở Tài chính</t>
  </si>
  <si>
    <t>C</t>
  </si>
  <si>
    <t>Công ty cổ phần Bến Thủy</t>
  </si>
  <si>
    <t>Xây dựng cơ sở sản xuất bê tông thương phẩm</t>
  </si>
  <si>
    <t>DN tư nhân xăng dầu Nhật Trình</t>
  </si>
  <si>
    <t>Xây dựng cửa hàng xăng dầu</t>
  </si>
  <si>
    <t>Công ty CP XD và TM Duy Anh 
(lần 3)</t>
  </si>
  <si>
    <t>Khu thương mại, dịch vụ vui chơi giải trí</t>
  </si>
  <si>
    <t>Công ty TNHH SX và TM Bình Minh</t>
  </si>
  <si>
    <t>Xây dựng nhà máy gạch tuynel</t>
  </si>
  <si>
    <t>Công ty TNHH TM Công Minh</t>
  </si>
  <si>
    <t>Kinh doanh xăng dầu</t>
  </si>
  <si>
    <t>Công ty CP dinh dưỡng Hải Thịnh</t>
  </si>
  <si>
    <t>Sản xuất thức ăn chăn nuôi</t>
  </si>
  <si>
    <t>Công ty CP dược vật tư y tế Phan Anh</t>
  </si>
  <si>
    <t>Sơ chế dược liệu và sản xuất thực phẩm bổ sung</t>
  </si>
  <si>
    <t>Công ty CP Oishi VIJ Việt Nam</t>
  </si>
  <si>
    <t>Công ty CP Đại lâm Viên</t>
  </si>
  <si>
    <t>Nhà máy chế biến nông sản xuất khẩu</t>
  </si>
  <si>
    <t>Công ty CP dịch vụ Tây Yên Tử</t>
  </si>
  <si>
    <t>Khu du lịch tâm linh sinh thái Tây Yên Tử</t>
  </si>
  <si>
    <t>Công ty TNHH Môi Trường Xanh</t>
  </si>
  <si>
    <t>Chợ hạng II</t>
  </si>
  <si>
    <t>Công ty CP xây dựng 179</t>
  </si>
  <si>
    <t>Nhà máy chế biến gỗ xuất khẩu</t>
  </si>
  <si>
    <t>Công ty TNHH nông nghiệp công nghệ cao BG</t>
  </si>
  <si>
    <t>Cơ sở sản xuất nông nghiệp Xuân Hương</t>
  </si>
  <si>
    <t>Công ty TNHH MTV KTV Kiên Cường</t>
  </si>
  <si>
    <t>Cửa hàng kinh doanh xăng dầu Tân Sơn</t>
  </si>
  <si>
    <t>Công ty TNHH đầu tư TM và DV Quỳnh Mai</t>
  </si>
  <si>
    <t>Xây dựng Trường mầm non Hoa Sữa.</t>
  </si>
  <si>
    <t>Công ty CP May Mỹ Thái</t>
  </si>
  <si>
    <t>Đầu tư xưởng sản xuất gia công hàng may mặc xuất khẩu</t>
  </si>
  <si>
    <t>Công ty TNHH Eparks</t>
  </si>
  <si>
    <t>Đầu tư hạ tầng Cụm công nghiệp Nham Sơn- Yên Lư</t>
  </si>
  <si>
    <t>Đầu tư phát triển hạ tầng cụm công nghiệp, cho thuê nhà xưởng tại xã Hợp Thịnh, huyện Hiệp Hòa</t>
  </si>
  <si>
    <t>Doanh nghiệp tư nhân Hoan Châm</t>
  </si>
  <si>
    <t>Cửa hàng kinh doanh xăng dầu loại III</t>
  </si>
  <si>
    <t>Công ty TNHH TM và DV Tâm Bình Bắc Giang</t>
  </si>
  <si>
    <t>Cửa hàng kinh doanh xăng dầu loại II</t>
  </si>
  <si>
    <t>Công ty TNHH TV- ĐT Việt Dũng</t>
  </si>
  <si>
    <t>Xây dựng bến xe khách Yên Dũng</t>
  </si>
  <si>
    <t>Công ty năng lượng tái tạo BG</t>
  </si>
  <si>
    <t>dự án sản xuất năng lượng tái tạo từ phế liệu gỗ tại xã Nghĩa Hưng, huyện Lạng Giang</t>
  </si>
  <si>
    <t>Công ty CP Đức Long</t>
  </si>
  <si>
    <t>Đầu tư khai thác cát, sỏi tại khu vực bãi soi Ninh Tào, xã Hợp Thịnh, huyện Hiệp Hòa</t>
  </si>
  <si>
    <t>CÔng ty TNHH A&amp;Z Minh Hiếu</t>
  </si>
  <si>
    <t>Cửa hàng kinh doanh xăng dầu Minh Hiếu</t>
  </si>
  <si>
    <t>Công ty TNHH khai khoáng Dũng An Phát</t>
  </si>
  <si>
    <t>Đầu tư xây dựng công trình mỏ lộ thiên khai thác cát, sỏi, cuội tại khu vực bãi soi Đồng Vân và bãi soi Giang Đông</t>
  </si>
  <si>
    <t>Công ty CP XNK và SX thương mại công nghệ Mặt trời</t>
  </si>
  <si>
    <t>Đầu tư xây dựng nhà máy lắp ráp linh kiện điện tử</t>
  </si>
  <si>
    <t>Công ty CP Bê tông và XD Quốc An</t>
  </si>
  <si>
    <t>Nhà máy sản xuất bê tông Hiệp Hòa</t>
  </si>
  <si>
    <t>Công ty TNHH Minh Huy Bắc Giang</t>
  </si>
  <si>
    <t>Xây dựng cửa hàng xăng dầu xã Việt Lập</t>
  </si>
  <si>
    <t>Công ty TNHH TM Gia Linh Việt Yên</t>
  </si>
  <si>
    <t>Khu dịch vụ thương mại tổng hợp và cửa hàng xăng dầu loại 3</t>
  </si>
  <si>
    <t>Công ty TNHH XD và TM Bắc Ngọc</t>
  </si>
  <si>
    <t>đầu tư xây dựng cơ sở kinh doanh thương mại, dịch vụ tổng hợp (cửa hàng tiện lợi) tại thôn Đông Thắng, xã Tiến Dũng, huyện Yên Dũng</t>
  </si>
  <si>
    <t>Công ty TNHH VLXD Ánh Dương</t>
  </si>
  <si>
    <t>Công ty TNHH đầu tư Capella Bắc Giang</t>
  </si>
  <si>
    <t>Đầu tư xây dựng và kinh doanh hạ tầng Cụm công nghiệp Nham Sơn - Yên Lư, huyện Yên Dũng</t>
  </si>
  <si>
    <t>Công ty TNHH TM và xăng dầu Quang Phúc</t>
  </si>
  <si>
    <t>Cửa hàng kinh doanh xăng dầu</t>
  </si>
  <si>
    <t>Công ty TNHH SX và TM Hoàn Chinh</t>
  </si>
  <si>
    <t>Bãi chung chuyển và tập kết cát sỏi, đá, kết hợp sản xuất gạch không nung, bê tông thương phẩm và cấu kiện bê tông đúc sẵn</t>
  </si>
  <si>
    <t>Công ty TNHH đầu tư Eastern Bắc Giang</t>
  </si>
  <si>
    <t>Xây dựng nhà máy sản xuất bê tông tươi và cấu kiện bê tông đúc sẵn</t>
  </si>
  <si>
    <t>Khu du lịch tâm linh- sinh thái Tây Yên Tử</t>
  </si>
  <si>
    <t>Công ty TNHH Bình Dương Phú Nhuận</t>
  </si>
  <si>
    <t>Cửa hàng kinh doanh xăng dầu Phú Nhuận</t>
  </si>
  <si>
    <t>Công ty TNHH TM Đức Tín Trung</t>
  </si>
  <si>
    <t xml:space="preserve">CÔng ty TNHH Lan Chi Buisine.ss Hà Nam </t>
  </si>
  <si>
    <t>Xây dựng siêu thị Lan Chi Mart</t>
  </si>
  <si>
    <t>Công ty TNHH DV Gia Hiển</t>
  </si>
  <si>
    <t>Đầu tư khu thương mại, dịch vụ tổng hợp</t>
  </si>
  <si>
    <t>Công ty TNHH An Lâm</t>
  </si>
  <si>
    <t>Xây dựng nhà máy chế biến gỗ và may mặc</t>
  </si>
  <si>
    <t>Công ty TNHH Thống Nhất</t>
  </si>
  <si>
    <t>Xây dựng nhà máy may xuất khẩu Thống Nhất</t>
  </si>
  <si>
    <t>Công ty TNHH Long Dũng</t>
  </si>
  <si>
    <t xml:space="preserve"> Đầu tư xây dựng và kinh doanh hạ tầng kỹ thuật Cụm công nghiệp Thanh Vân</t>
  </si>
  <si>
    <t>Công ty CP tổng công ty may LGG</t>
  </si>
  <si>
    <t>Xây dựng xí nghiệp may Lạng Giang</t>
  </si>
  <si>
    <t>Công ty CP đầu tư Đức Long</t>
  </si>
  <si>
    <t>đầu tư khai thác cát, sỏi tại khu vực bãi soi Ninh Tào, thôn Ninh Tào, xã Hợp Thịnh, huyện Hiệp Hòa, tỉnh Bắc Giang</t>
  </si>
  <si>
    <t>Công ty TNHH Hưởng Dung</t>
  </si>
  <si>
    <t>Trung tâm sản xuất nông nghiệp công nghệ cao</t>
  </si>
  <si>
    <t>HTX nông nghiệp và TM Hoài Long</t>
  </si>
  <si>
    <t>Xây dựng cơ sở sơ chế và bảo quản rau quả</t>
  </si>
  <si>
    <t>Công ty CP Hợp Nhất</t>
  </si>
  <si>
    <t>Đầu tư xây dựng bãi tập kết và kinh doanh than</t>
  </si>
  <si>
    <t>Công ty TNHH Nhật Trung</t>
  </si>
  <si>
    <t>Khu kinh doanh vật liệu xây dựng</t>
  </si>
  <si>
    <t>Công ty TNHH công nghiệp 
Việt Nhật</t>
  </si>
  <si>
    <t>Xây dựng nhà máy sản xuất ván sợi MDF</t>
  </si>
  <si>
    <t>Công ty TNHH Hà Trung Bắc Giang</t>
  </si>
  <si>
    <t xml:space="preserve"> Cửa hàng kinh doanh xăng dầu loại III</t>
  </si>
  <si>
    <t>Công ty TNHH Hòa Phú Invest</t>
  </si>
  <si>
    <t>đầu tư xây dựng và kinh doanh kết cấu hạ tầng Khu công nghiệp Hòa Phú, huyện Hiệp Hòa, tỉnh Bắc Giang</t>
  </si>
  <si>
    <t>Công ty CP đầu tư Minh Hùng</t>
  </si>
  <si>
    <t>Khu dân cư số 6 trên tuyến đường 295B, xã Hồng Thái, huyện Việt Yên</t>
  </si>
  <si>
    <t>Công ty TNHH XD Tân Thịnh
 (lần 2)</t>
  </si>
  <si>
    <t xml:space="preserve">Khu số 6, 7 thuộc Khu đô thị phía Nam thành phố Bắc Giang </t>
  </si>
  <si>
    <t>Công ty CP đầu tư 379 (lần 2)</t>
  </si>
  <si>
    <t>Khu dân cư số 4 trên tuyến đường 295B thuộc xã Tân Mỹ, thành phố Bắc Giang</t>
  </si>
  <si>
    <t>Công ty cổ phần Gwin</t>
  </si>
  <si>
    <t>Khu đô thị mới, tiểu khu 2,3 thị trấn Neo, huyện Yên Dũng</t>
  </si>
  <si>
    <t>Khu đô thị mới Bách Việt Lake Garden, phường Dĩnh Kế, Thành phố Bắc Giang</t>
  </si>
  <si>
    <t>Công ty cổ phần đầu tư Tây Bắc (lần 2)</t>
  </si>
  <si>
    <t>Khu đô thị mới phía Nam thị trấn Thắng, huyện Hiệp Hòa</t>
  </si>
  <si>
    <t>Công ty cổ phần đầu tư Thiên Ân (lần 2)</t>
  </si>
  <si>
    <t>Khu dân cư mới Lạc Phú 3, xã Cảnh Thụy, huyện Yên Dũng</t>
  </si>
  <si>
    <t>Công ty cổ phần Đầu tư và Thương mại Hà Nội (lần 1)</t>
  </si>
  <si>
    <t>Khu đô thị mới Mỹ Độ, thành phố Bắc Giang</t>
  </si>
  <si>
    <t>Công ty cổ phần AAC Việt Nam (lần 1)</t>
  </si>
  <si>
    <t>KDC thương mại chợ mới thị trấn Bích Động, huyện Việt Yên</t>
  </si>
  <si>
    <t>Công ty cổ phần đầu tư Minh Hùng (lần 1)</t>
  </si>
  <si>
    <t>Khu đô thị mới phường Thọ Xương, thành phố Bắc Giang</t>
  </si>
  <si>
    <t>Công ty cổ phần Gwin (lần 5)</t>
  </si>
  <si>
    <t>Khu đô thị mới tiểu khu 2,3 thị trấn Neo, huyện Yên Dũng</t>
  </si>
  <si>
    <t>Công ty cổ phần đầu tư Thiên Ân (lần 3)</t>
  </si>
  <si>
    <t>Công ty cổ phần Đầu tư và Thương mại Hà Nội (lần 2)</t>
  </si>
  <si>
    <t>Công ty cổ phần Kosy (lần 4)</t>
  </si>
  <si>
    <t>Khu đô thị Kosy, phường Xương Giang, thành phố Bắc Giang</t>
  </si>
  <si>
    <t>Công ty cổ phần tập đoàn đầu tư Tây Bắc (lần 3).</t>
  </si>
  <si>
    <t>Công ty cổ phần đầu tư Minh Hùng (lần 4)</t>
  </si>
  <si>
    <t>Khu số 1 thuộc Khu dân cư trung tâm xã Phồn Xương, huyện Yên Thế</t>
  </si>
  <si>
    <t>TỔNG CỘNG:</t>
  </si>
  <si>
    <t>Tên dự án đầu tư</t>
  </si>
  <si>
    <t xml:space="preserve">Tên đơn vị ứng trước tiền BTGPMB </t>
  </si>
  <si>
    <t>Dự án đầu tư</t>
  </si>
  <si>
    <t>Tiểu 
mục</t>
  </si>
  <si>
    <t>Số tiền trên TB của Sở Tài chính</t>
  </si>
  <si>
    <t>Phương pháp tính trừ</t>
  </si>
  <si>
    <t xml:space="preserve">Tiền BT GPMB còn được trừ </t>
  </si>
  <si>
    <t>Số năm tháng hoàn thành nghĩa vụ tài chính</t>
  </si>
  <si>
    <t>5 = 3-4</t>
  </si>
  <si>
    <t>I.1</t>
  </si>
  <si>
    <t>Thuê đất trả tiền một lần</t>
  </si>
  <si>
    <t>Công ty cổ phần Dịch vụ Tây Yên Tử (lần 5)</t>
  </si>
  <si>
    <t>Khu du lịch tâm linh - sinh thái Tây Yên Tử</t>
  </si>
  <si>
    <t>GPMB</t>
  </si>
  <si>
    <t>Công ty TNHH Kim Tân Minh</t>
  </si>
  <si>
    <t>Trang trại chăn nuôi, nuôi trồng thủy sản theo tiêu chuẩn hữu cơ và trồng cây lâu năm</t>
  </si>
  <si>
    <t>GPMB + Nhận chuyển nhượng</t>
  </si>
  <si>
    <t>Công ty Cổ phần Thời trang Hà Thanh</t>
  </si>
  <si>
    <t>Xây dựng nhà máy may mặc xuất khẩu Hà Thanh</t>
  </si>
  <si>
    <t>Nhận chuyển nhượng</t>
  </si>
  <si>
    <t>Công ty TNHH An Bình Group</t>
  </si>
  <si>
    <t>Công ty cổ phần Lideco 1</t>
  </si>
  <si>
    <t>Đầu tư xây dựng và kinh doanh hạ tầng kỹ thuật Cụm công nghiệp Tân Hưng</t>
  </si>
  <si>
    <t>Công ty TNHH khoa học BG</t>
  </si>
  <si>
    <t>Công ty TNHH Xây dựng và thương mại Hải Viện</t>
  </si>
  <si>
    <t>Dự án đầu tư xây dựng dự án Cửa hàng kinh doanh xăng dầu loại III</t>
  </si>
  <si>
    <t>Công ty Cổ phần Thời trang Hà Thanh (lần 2)</t>
  </si>
  <si>
    <t>Chuyển nhượng</t>
  </si>
  <si>
    <t>Công ty TNHH xăng dầu 24H</t>
  </si>
  <si>
    <t>Dự án Cửa hàng kinh doanh xăng dầu loại 3</t>
  </si>
  <si>
    <t>I.2</t>
  </si>
  <si>
    <t>Thuê đất trả tiền hàng năm</t>
  </si>
  <si>
    <t>Doanh nghiệp tư nhân Khánh Linh</t>
  </si>
  <si>
    <t>Xây dựng nhà máy chế biến, bảo quản nông sản và lương thực</t>
  </si>
  <si>
    <t>22 năm 11  tháng</t>
  </si>
  <si>
    <t>Công ty TNHH Thương mại đầu tư Mỹ Hoa</t>
  </si>
  <si>
    <t>1 năm 10 tháng</t>
  </si>
  <si>
    <t>Hợp tác xã thương mại Đăng Khoa (đợt 2)</t>
  </si>
  <si>
    <t>Dự án đầu tư cơ sở gia công cơ khí và các sản phẩm từ cơ khí</t>
  </si>
  <si>
    <t>07 năm 3 tháng</t>
  </si>
  <si>
    <t>Công ty cổ phần đầu tư Đức Long (lần 2)</t>
  </si>
  <si>
    <t>dự án đầu tư khai thác cát, sỏi tại khu vực bãi soi Ninh Tào, thôn Ninh Tào, xã Hợp Thịnh, huyện Hiệp Hòa, tỉnh Bắc Giang</t>
  </si>
  <si>
    <t>Nhận chuyển nhượng + GPMB</t>
  </si>
  <si>
    <t>02 năm 01 tháng</t>
  </si>
  <si>
    <t xml:space="preserve">Công ty TNHH XD và TM Thắng Hà </t>
  </si>
  <si>
    <t>Cửa hàng xăng dầu loại II</t>
  </si>
  <si>
    <t>05 năm 03 tháng</t>
  </si>
  <si>
    <t>Công ty TNHH Thái Dương Bắc Giang</t>
  </si>
  <si>
    <t>Khu dịch vụ thương mại và kinh doanh xăng, dầu khí hóa lỏng loại II</t>
  </si>
  <si>
    <t>4 năm 6 tháng</t>
  </si>
  <si>
    <t>Công ty Cổ phần IBT (nay là Công ty cổ phần may BGG Lạng Giang)</t>
  </si>
  <si>
    <t xml:space="preserve">Xây dựng nhà máy sản xuất phụ kiện ngành may </t>
  </si>
  <si>
    <t>13 năm 01 tháng</t>
  </si>
  <si>
    <t>Công ty TNHH Thương mại và sản xuất nông nghiệp sạch</t>
  </si>
  <si>
    <t>Cơ sở sản xuất nông nghiệp</t>
  </si>
  <si>
    <t>26 năm 6 tháng</t>
  </si>
  <si>
    <t>Công ty TNHH Thương mại dịch vụ Yến Công</t>
  </si>
  <si>
    <t>Cửa hàng xăng dầu loại III</t>
  </si>
  <si>
    <t>10 năm 6 tháng</t>
  </si>
  <si>
    <t>Công ty Cổ phần Xây dựng Trường Sơn Việt Nam</t>
  </si>
  <si>
    <t>4 năm 7 tháng</t>
  </si>
  <si>
    <t>Công ty TNHH TM&amp;DV An Huệ (đợt 1)</t>
  </si>
  <si>
    <t>26 năm 11 tháng</t>
  </si>
  <si>
    <t xml:space="preserve">Công ty TNHH xây dựng và dịch vụ thương mại Đại Quang </t>
  </si>
  <si>
    <t>Xây dựng khu kinh doanh thương mại tổng hợp</t>
  </si>
  <si>
    <t>4 năm 5 tháng</t>
  </si>
  <si>
    <t>Công ty TNHH Thương mại Thiện Oanh</t>
  </si>
  <si>
    <t>Xây dựng bãi đỗ xe tĩnh</t>
  </si>
  <si>
    <t>3 năm 6 tháng</t>
  </si>
  <si>
    <t>Công ty TNHH MTV Hưng Thịnh Bắc Giang</t>
  </si>
  <si>
    <t>12 năm 7 tháng</t>
  </si>
  <si>
    <t>Công ty TNHH Petro Thanh Tâm (đợt 1)</t>
  </si>
  <si>
    <t>Công ty Quỳnh Phương (đợt 1)</t>
  </si>
  <si>
    <t>Đầu tư xây dựng công trình khai thác mỏ cát, sỏi</t>
  </si>
  <si>
    <t>6 năm 7 tháng</t>
  </si>
  <si>
    <t>Công ty TNHH Cường Phát 668</t>
  </si>
  <si>
    <t>xây dựng Bãi tập kết và trung chuyển vật liệu xây dựng</t>
  </si>
  <si>
    <t>4 năm</t>
  </si>
  <si>
    <t>Công ty TNHH Thương mại và Dịch vụ Tâm Đức Bắc Giang</t>
  </si>
  <si>
    <t>Cơ sở kinh doanh xăng dầu và thương mại tổng hợp</t>
  </si>
  <si>
    <t>14 năm 8 tháng</t>
  </si>
  <si>
    <t>Công ty TNHH TM-DV Huy Thắng</t>
  </si>
  <si>
    <t>3 năm 5 tháng</t>
  </si>
  <si>
    <t xml:space="preserve">Công ty Cổ phần Phương Bắc </t>
  </si>
  <si>
    <t>Bãi trung chuyển VLXD</t>
  </si>
  <si>
    <t>6 năm 5 tháng</t>
  </si>
  <si>
    <t>Doanh nghiệp tư nhân Quang Hùng</t>
  </si>
  <si>
    <t>24 năm 7 tháng</t>
  </si>
  <si>
    <t>Công ty Cổ phần Cảng Tiên Du</t>
  </si>
  <si>
    <t xml:space="preserve">Đầu tư khai thác mỏ cát, sỏi </t>
  </si>
  <si>
    <t>Doanh nghiệp tư nhân Quân Mai</t>
  </si>
  <si>
    <t>Xây dựng bãi đỗ xe, trạm dừng nghỉ kết hợp cửa hàng kinh doanh xăng dầu</t>
  </si>
  <si>
    <t xml:space="preserve"> </t>
  </si>
  <si>
    <t>9 năm 8 tháng</t>
  </si>
  <si>
    <t>Công ty Cổ phần đầu tư và phát triển công nghệ môi trường sạch</t>
  </si>
  <si>
    <t>dự án xây dựng Nhà máy xử lý rác thải sinh hoạt và công nghệ sạch tại Khu Lăng Cao, xã Cao Xá, huyện Tân Yên</t>
  </si>
  <si>
    <t>Công ty TNHH Vũ Thịnh</t>
  </si>
  <si>
    <t>Trung tâm thương mại Tân Thịnh PLAZA</t>
  </si>
  <si>
    <t>03 năm 8 tháng</t>
  </si>
  <si>
    <t>Công ty TNHH dịch vụ đầu tư và xây dựng Hà Nội</t>
  </si>
  <si>
    <t>Xây dựng nhà máy sản xuất kinh doanh cơ khí, mộc, bê tông đúc sẵn</t>
  </si>
  <si>
    <t>10 năm</t>
  </si>
  <si>
    <t>Công ty TNHH Nông nghiệp sạch BioFAA Bắc Giang</t>
  </si>
  <si>
    <t>dự án sản xuất nông nghiệp hữu cơ công nghệ cao</t>
  </si>
  <si>
    <t>30 năm 6 tháng</t>
  </si>
  <si>
    <t>Công ty TNHH Lan Chi Busine.ss Hà Nam</t>
  </si>
  <si>
    <t>Khu dịch vụ thương mại tổng hợp Lan Chi Lục Ngạn</t>
  </si>
  <si>
    <t>1 năm</t>
  </si>
  <si>
    <t>Công ty TNHH Hợp Nhất KNĐ Bắc Giang</t>
  </si>
  <si>
    <t>Dự án Nhà máy sản xuất, gia công các thiết bị phòng cháy chữa cháy và sản phẩm cơ khí</t>
  </si>
  <si>
    <t>5 năm</t>
  </si>
  <si>
    <t>Công ty TNHH Neo Optical</t>
  </si>
  <si>
    <t>Dự án đầu tư xây dựng nhà máy sản xuất kính mắt, khung gọng kính và phụ kiện kính mắt các loại</t>
  </si>
  <si>
    <t>7 năm 5 tháng</t>
  </si>
  <si>
    <t>Công ty cổ phần công nghiệp Alpha</t>
  </si>
  <si>
    <t>Dự án đầu tư Nhà máy kết cấu thép Alpha</t>
  </si>
  <si>
    <t>GPMB+Chuyển nhượng</t>
  </si>
  <si>
    <t xml:space="preserve">9 năm 5 tháng </t>
  </si>
  <si>
    <t>Công ty Cổ phần đầu tư Sao Sáng</t>
  </si>
  <si>
    <t>Bãi đỗ xe Cầu Vát</t>
  </si>
  <si>
    <t>Dự án Khu dân cư dịch vụ Đại Phúc</t>
  </si>
  <si>
    <t>Công ty cổ phần địa ốc An Huy</t>
  </si>
  <si>
    <t>Khu đô thị An Huy</t>
  </si>
  <si>
    <t>Công ty cổ phần đầu tư Minh Hùng</t>
  </si>
  <si>
    <t>KDC số 6 trên tuyến đường 295B</t>
  </si>
  <si>
    <t>Công ty Cổ phần Đầu tư và Thương mại Hà Nội</t>
  </si>
  <si>
    <t>Khu đô thị mới Mỹ Độ</t>
  </si>
  <si>
    <t xml:space="preserve">Liên danh Công ty cổ phần tập đoàn Bách Việt và Công ty cổ phần đầu tư xây dựng Lilama </t>
  </si>
  <si>
    <t>Khu đô thị mới Bách Việt Lake Garden</t>
  </si>
  <si>
    <t>Công ty Cổ phần thương mại Tuấn Mai</t>
  </si>
  <si>
    <t>Dự án Khu đô thị mới phía Tây (Giai đoạn 2, 3)</t>
  </si>
  <si>
    <t>Công ty TNHH Xây dựng và Thương mại Lam Sơn</t>
  </si>
  <si>
    <t xml:space="preserve">Dự án KDC số 2, Khu phía Bắc thuộc KĐT Tây Nam </t>
  </si>
  <si>
    <t>Công ty Cổ phần địa ốc An Huy (Lần 5)</t>
  </si>
  <si>
    <t>Dự án Khu đô thị An Huy</t>
  </si>
  <si>
    <t>Công ty Cổ phần Xây dựng Thành Đô Bắc Giang</t>
  </si>
  <si>
    <t>Khu số 1 thuộc Khu đô thị mới cạnh trường Cao đẳng nghề công nghệ Việt - Hàn</t>
  </si>
  <si>
    <t>Công ty Cổ phần Xây dựng và Dịch vụ thương mại Tuấn Quỳnh</t>
  </si>
  <si>
    <t>Dự án Khu đô thị mới Đông Bắc</t>
  </si>
  <si>
    <t>Công ty TNHH Xây dựng và thương mại Lam Sơn</t>
  </si>
  <si>
    <t>Khu B thuộc Khu đô thị mới Đình Trám - Sen Hồ, huyện Việt Yên</t>
  </si>
  <si>
    <t>Công ty Cổ phần đầu tư Minh Hùng</t>
  </si>
  <si>
    <t>Khu đô thị mới phường Thọ Xương</t>
  </si>
  <si>
    <t>Công ty Cổ phần địa ốc An Huy</t>
  </si>
  <si>
    <t>Tổng cộng (=I + II):</t>
  </si>
  <si>
    <t>Tiền Bồi thường GPMB được trừ vào tiền thuê đất, sử dụng đất đề nghị ghi thu, ghi chi</t>
  </si>
  <si>
    <t>Liên danh Công ty cổ phần Kiến trúc Việt Bách, Công ty TNHH Đại Hoàng Dương và Công ty cổ phần cơ khí xây dựng Đại Mỗ (lần 1).</t>
  </si>
  <si>
    <t>Liên danh Công ty cổ phần tập đoàn Bách Việt và Công ty cổ phần đầu tư xây dựng Lilama (lần 3)</t>
  </si>
  <si>
    <t>Liên danh Công ty cổ phần tập đoàn Bách Việt và Công ty cổ phần đầu tư xây dựng Lilama (lần 4)</t>
  </si>
  <si>
    <t>TỔNG HỢP PHÂN BỔ CHI TIẾT DỰ TOÁN GIAO ĐẦU NĂM 2022 - GHI THU TIỀN THUÊ ĐẤT, SỬ DỤNG ĐẤT; GHI CHI TIỀN BỒI THƯỜNG GIẢI PHÓNG MẶT BẰNG ĐƯỢC TRỪ VÀO TIỀN THUÊ ĐẤT, SỬ DỤNG ĐẤT</t>
  </si>
  <si>
    <t>GHI THU TIỀN THUÊ ĐẤT, GHI CHI TIỀN BỒI THƯỜNG GPMB</t>
  </si>
  <si>
    <t>GHI THU TIỀN SỬ DỤNG ĐẤT, GHI CHI TIỀN BỒI THƯỜNG GPMB</t>
  </si>
  <si>
    <t>Ghi thu tiền thuê đất, sử dụng đất; ghi chi tiền bồi thường GPMB đã ứng trước được trừ vào tiền thuê đất, sử dụng đất của các đơn vị thuê đất, sử dụng đất trên địa bàn tỉnh</t>
  </si>
  <si>
    <t>Biểu 02</t>
  </si>
  <si>
    <r>
      <t xml:space="preserve">ĐIỀU CHỈNH KẾ HOẠCH VAY VÀ TRẢ NỢ NGÂN SÁCH TỈNH NĂM 2022
</t>
    </r>
    <r>
      <rPr>
        <i/>
        <sz val="12"/>
        <rFont val="Times New Roman"/>
        <family val="1"/>
      </rPr>
      <t>(Kèm theo Tờ trình số           /TTr-STC ngày      tháng 02 năm 2023)</t>
    </r>
  </si>
  <si>
    <t>Đơn vị: Triệu đồng</t>
  </si>
  <si>
    <t>Thực hiện năm 2020</t>
  </si>
  <si>
    <t>Năm 2021</t>
  </si>
  <si>
    <t>Dự toán năm 2022 sau điều chỉnh</t>
  </si>
  <si>
    <t xml:space="preserve">Dự toán </t>
  </si>
  <si>
    <t>Ước thực hiện</t>
  </si>
  <si>
    <t>UTH</t>
  </si>
  <si>
    <t>MỨC DƯ NỢ VAY TỐI ĐA CỦA NSĐP</t>
  </si>
  <si>
    <t>NSĐP</t>
  </si>
  <si>
    <t>BỘI THU/BỘI CHI NGÂN SÁCH ĐỊA PHƯƠNG</t>
  </si>
  <si>
    <t>BỘI THU</t>
  </si>
  <si>
    <t>KẾ HOẠCH VAY, TRẢ NỢ GỐC</t>
  </si>
  <si>
    <t>Tổng dư nợ đầu năm</t>
  </si>
  <si>
    <t>Tỷ lệ mức dư nợ đầu kỳ so với mức dư nợ vay tối đa của ngân sách địa phương (%)</t>
  </si>
  <si>
    <t xml:space="preserve">Vay lại từ nguồn Chính phủ vay ngoài nước </t>
  </si>
  <si>
    <t>1- Dự án năng lượng nông thôn II</t>
  </si>
  <si>
    <t>2- Dự án phát triển các đô thị dọc hành lang tiểu vùng sông Mê Kông (GMS) lần thứ 2</t>
  </si>
  <si>
    <t xml:space="preserve">3- Chương trình mở rộng quy mô vệ sinh và nước sạch nông thôn dựa trên kết quả </t>
  </si>
  <si>
    <t>4- Tiểu Dự án Sửa chữa và nâng cao an toàn đập</t>
  </si>
  <si>
    <t>5- Dự án tăng cường quản lý đất đai và cơ sở  dữ liệu đất đai tỉnh Bắc Giang</t>
  </si>
  <si>
    <t>6-Phát triển cơ sở hạ tầng thích ứng với biến đổi khí hậu để hỗ trợ sản xuất cho đồng bào dân tộc các tỉnh miền núi, trung du phía Bắc - tỉnh Bắc Giang</t>
  </si>
  <si>
    <t>Vay trong nước khác theo quy định của pháp luật</t>
  </si>
  <si>
    <t>Trả nợ gốc vay trong năm</t>
  </si>
  <si>
    <t>Nợ gốc phải trả phân theo nguồn vay</t>
  </si>
  <si>
    <t>1.1</t>
  </si>
  <si>
    <t>1.2</t>
  </si>
  <si>
    <t>Vay lại từ nguồn Chính phủ vay ngoài nước</t>
  </si>
  <si>
    <t>Nguồn trả nợ</t>
  </si>
  <si>
    <t>-</t>
  </si>
  <si>
    <t>Từ nguồn vay</t>
  </si>
  <si>
    <t>Bội thu ngân sách địa phương</t>
  </si>
  <si>
    <t>Tăng thu, tiết kiệm chi</t>
  </si>
  <si>
    <t>Kết dư ngân sách cấp tỉnh</t>
  </si>
  <si>
    <t>III</t>
  </si>
  <si>
    <t>Tổng mức vay trong năm</t>
  </si>
  <si>
    <t>Theo mục đích vay</t>
  </si>
  <si>
    <t>Vay bù đắp bội chi</t>
  </si>
  <si>
    <t>Vay trả nợ gốc</t>
  </si>
  <si>
    <t>Theo nguồn vay</t>
  </si>
  <si>
    <t>2.2</t>
  </si>
  <si>
    <t>7- Dự án xây dựng hệ thống xử lý nước thải sinh hoạt huyện Việt Yên, tỉnh Bắc Giang</t>
  </si>
  <si>
    <t>2.3</t>
  </si>
  <si>
    <t>IV</t>
  </si>
  <si>
    <t>Tổng dư nợ cuối năm</t>
  </si>
  <si>
    <t>Tỷ lệ mức dư nợ cuối kỳ so với mức dư nợ vay tối đa của ngân sách địa phương (%)</t>
  </si>
  <si>
    <t>D</t>
  </si>
  <si>
    <t>Trả nợ lãi, phí</t>
  </si>
  <si>
    <t>Dự toán bổ sung
 trong năm</t>
  </si>
  <si>
    <t>Dự toán giao 
đầu năm 2022</t>
  </si>
  <si>
    <t>TỔNG HỢP BỔ SUNG DỰ TOÁN GHI THU, GHI CHI NGÂN SÁCH CẤP TỈNH NĂM 2022</t>
  </si>
  <si>
    <t>Ghi thu, ghi chi ngân sách cấp tỉnh</t>
  </si>
  <si>
    <t>Biểu số 03a</t>
  </si>
  <si>
    <t>Dự toán năm 2022
sau khi bổ sung</t>
  </si>
  <si>
    <t>Chi tiết các nội dung
 bổ sung theo biểu số 03a đính kèm</t>
  </si>
  <si>
    <t>Biểu số 02a</t>
  </si>
  <si>
    <t xml:space="preserve">Chi tiết các dự án
 theo biểu số 02a đính kèm </t>
  </si>
  <si>
    <t xml:space="preserve">Chi tiết các dự án
 theo biểu 03b đính kèm </t>
  </si>
  <si>
    <t>Biểu số 01</t>
  </si>
  <si>
    <t>Trái phiếu chính quyền địa phương</t>
  </si>
  <si>
    <t>Dự án đầu tư xây dựng công trình cầu Đồng Việt và đường dẫn lên cầu, huyện Yên Dũng, tỉnh Bắc Giang</t>
  </si>
  <si>
    <t>2.1</t>
  </si>
  <si>
    <t>Dự toán đầu năm 2022</t>
  </si>
  <si>
    <t>Điều chỉnh tăng</t>
  </si>
  <si>
    <t>BỘI CHI</t>
  </si>
  <si>
    <t>1.3</t>
  </si>
  <si>
    <t>TỔNG HỢP CHI TIẾT BỔ SUNG DỰ TOÁN GHI THU TIỀN THUÊ ĐẤT, SỬ DỤNG ĐẤT; GHI GHI TIỀN BỒI THƯỜNG GIẢI PHÓNG MẶT BẰNG ĐƯỢC TRỪ VÀO TIỀN THUÊ ĐẤT, TIỀN SỬ DỤNG ĐẤT SỐ TIỀN KIỂM TOÁN NHÀ NƯỚC KIẾN NGHỊ ĐIỀU CHỈNH GIẢM QUYẾT TOÁN NGÂN SÁCH NĂM 2021 TỈNH BẮC GIANG</t>
  </si>
  <si>
    <t>Ghi thu tiền thuê đất, sử dụng đất; ghi chi tiền bồi thường GPMB đã ứng trước
 được trừ vào tiền thuê đất, sử dụng đất của các đơn vị thuê đất, sử dụng đất trên địa bàn tỉnh.</t>
  </si>
  <si>
    <t>Ghi thu tiền thuê đất, ghi chi tiền bồi thường GPMB  (I = I.1 + I.2)</t>
  </si>
  <si>
    <t>Biểu số 03b</t>
  </si>
  <si>
    <t>HĐND TỈNH BẮC GIANG</t>
  </si>
  <si>
    <t>Đơn vị tính: Triệu đồng</t>
  </si>
  <si>
    <t>Đơn vị: triệu đồng</t>
  </si>
  <si>
    <t>(Kèm theo Nghị quyết số 03/NQ-HĐND  ngày 05 tháng 4 năm 2023 của HĐND tỉnh)</t>
  </si>
  <si>
    <t>(Kèm theo Nghị quyết số 03/NQ-HĐND ngày 05 tháng 4 năm 2023 của HĐND tỉnh)</t>
  </si>
  <si>
    <t>Ghi thu, ghi chi giá trị tài sản công thanh toán dự án BT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</si>
</sst>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_(* \(#,##0.00\);_(* &quot;-&quot;??_);_(@_)"/>
    <numFmt numFmtId="165" formatCode="_(* #,##0_);_(* \(#,##0\);_(* &quot;-&quot;??_);_(@_)"/>
    <numFmt numFmtId="166" formatCode="_-* #,##0\ _₫_-;\-* #,##0\ _₫_-;_-* &quot;-&quot;??\ _₫_-;_-@_-"/>
  </numFmts>
  <fonts count="44" x14ac:knownFonts="1">
    <font>
      <sz val="12"/>
      <color theme="1"/>
      <name val="Times New Roman"/>
      <family val="2"/>
    </font>
    <font>
      <sz val="12"/>
      <color theme="1"/>
      <name val="Times New Roman"/>
      <family val="2"/>
    </font>
    <font>
      <b/>
      <sz val="12"/>
      <color theme="1"/>
      <name val="Times New Roman"/>
      <family val="1"/>
    </font>
    <font>
      <i/>
      <sz val="12"/>
      <color theme="1"/>
      <name val="Times New Roman"/>
      <family val="1"/>
    </font>
    <font>
      <sz val="12"/>
      <color theme="1"/>
      <name val="Times New Roman"/>
      <family val="1"/>
    </font>
    <font>
      <b/>
      <u/>
      <sz val="12"/>
      <color theme="1"/>
      <name val="Times New Roman"/>
      <family val="1"/>
    </font>
    <font>
      <b/>
      <sz val="14"/>
      <color theme="1"/>
      <name val="Times New Roman"/>
      <family val="1"/>
    </font>
    <font>
      <sz val="13"/>
      <color theme="1"/>
      <name val="Times New Roman"/>
      <family val="1"/>
    </font>
    <font>
      <sz val="14"/>
      <color theme="1"/>
      <name val="Times New Roman"/>
      <family val="1"/>
    </font>
    <font>
      <i/>
      <sz val="14"/>
      <color theme="1"/>
      <name val="Times New Roman"/>
      <family val="1"/>
    </font>
    <font>
      <b/>
      <sz val="11"/>
      <color theme="1"/>
      <name val="Times New Roman"/>
      <family val="1"/>
    </font>
    <font>
      <sz val="10"/>
      <name val="Arial"/>
      <family val="2"/>
    </font>
    <font>
      <sz val="13"/>
      <name val="Times New Roman"/>
      <family val="1"/>
    </font>
    <font>
      <sz val="11"/>
      <color theme="1"/>
      <name val="Times New Roman"/>
      <family val="1"/>
    </font>
    <font>
      <sz val="10"/>
      <color theme="1"/>
      <name val="Times New Roman"/>
      <family val="1"/>
    </font>
    <font>
      <i/>
      <sz val="16"/>
      <name val="Times New Roman"/>
      <family val="1"/>
    </font>
    <font>
      <b/>
      <sz val="16"/>
      <color theme="1"/>
      <name val="Times New Roman"/>
      <family val="1"/>
    </font>
    <font>
      <sz val="14"/>
      <name val="Times New Roman"/>
      <family val="1"/>
      <charset val="163"/>
    </font>
    <font>
      <b/>
      <sz val="12"/>
      <name val="Times New Roman"/>
      <family val="1"/>
    </font>
    <font>
      <sz val="11"/>
      <name val="Times New Roman"/>
      <family val="1"/>
    </font>
    <font>
      <sz val="11"/>
      <color theme="1"/>
      <name val="Times New Roman"/>
      <family val="1"/>
      <charset val="163"/>
    </font>
    <font>
      <sz val="14"/>
      <color theme="1"/>
      <name val="Times New Roman"/>
      <family val="1"/>
      <charset val="163"/>
    </font>
    <font>
      <sz val="12"/>
      <name val="Times New Roman"/>
      <family val="1"/>
    </font>
    <font>
      <sz val="11"/>
      <color rgb="FFFF0000"/>
      <name val="Times New Roman"/>
      <family val="1"/>
      <charset val="163"/>
    </font>
    <font>
      <sz val="14"/>
      <color rgb="FFFF0000"/>
      <name val="Times New Roman"/>
      <family val="1"/>
      <charset val="163"/>
    </font>
    <font>
      <sz val="11"/>
      <color rgb="FF0070C0"/>
      <name val="Times New Roman"/>
      <family val="1"/>
      <charset val="163"/>
    </font>
    <font>
      <b/>
      <sz val="11"/>
      <name val="Times New Roman"/>
      <family val="1"/>
    </font>
    <font>
      <i/>
      <sz val="12"/>
      <name val="Times New Roman"/>
      <family val="1"/>
    </font>
    <font>
      <i/>
      <sz val="11"/>
      <name val="Times New Roman"/>
      <family val="1"/>
    </font>
    <font>
      <sz val="11"/>
      <color theme="1"/>
      <name val="times new roman"/>
      <family val="2"/>
      <charset val="163"/>
    </font>
    <font>
      <sz val="11"/>
      <name val="times new roman"/>
      <family val="2"/>
      <charset val="163"/>
    </font>
    <font>
      <i/>
      <sz val="12"/>
      <name val="times new roman"/>
      <family val="2"/>
      <charset val="163"/>
    </font>
    <font>
      <b/>
      <sz val="11"/>
      <name val="times new roman"/>
      <family val="2"/>
      <charset val="163"/>
    </font>
    <font>
      <sz val="11"/>
      <color indexed="8"/>
      <name val="times new roman"/>
      <family val="2"/>
      <charset val="163"/>
    </font>
    <font>
      <b/>
      <sz val="10"/>
      <name val="Times New Roman"/>
      <family val="1"/>
    </font>
    <font>
      <b/>
      <sz val="10"/>
      <name val="Cambria"/>
      <family val="1"/>
    </font>
    <font>
      <i/>
      <sz val="11"/>
      <name val="times new roman"/>
      <family val="2"/>
      <charset val="163"/>
    </font>
    <font>
      <i/>
      <sz val="10"/>
      <name val="Cambria"/>
      <family val="1"/>
    </font>
    <font>
      <sz val="10"/>
      <name val="Cambria"/>
      <family val="1"/>
    </font>
    <font>
      <i/>
      <sz val="11"/>
      <name val="Cambria"/>
      <family val="1"/>
      <charset val="163"/>
    </font>
    <font>
      <sz val="8"/>
      <name val="Times New Roman"/>
      <family val="1"/>
    </font>
    <font>
      <b/>
      <i/>
      <sz val="11"/>
      <color rgb="FFFF0000"/>
      <name val="Times New Roman"/>
      <family val="1"/>
    </font>
    <font>
      <i/>
      <sz val="10"/>
      <name val="Times New Roman"/>
      <family val="1"/>
    </font>
    <font>
      <b/>
      <i/>
      <sz val="11"/>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s>
  <cellStyleXfs count="7">
    <xf numFmtId="0" fontId="0" fillId="0" borderId="0"/>
    <xf numFmtId="164" fontId="1" fillId="0" borderId="0" applyFont="0" applyFill="0" applyBorder="0" applyAlignment="0" applyProtection="0"/>
    <xf numFmtId="0" fontId="11" fillId="0" borderId="0">
      <alignment vertical="top"/>
    </xf>
    <xf numFmtId="0" fontId="12" fillId="0" borderId="0"/>
    <xf numFmtId="164" fontId="12" fillId="0" borderId="0" applyFont="0" applyFill="0" applyBorder="0" applyAlignment="0" applyProtection="0"/>
    <xf numFmtId="0" fontId="29" fillId="0" borderId="0"/>
    <xf numFmtId="43" fontId="33" fillId="0" borderId="0" applyFont="0" applyFill="0" applyBorder="0" applyAlignment="0" applyProtection="0"/>
  </cellStyleXfs>
  <cellXfs count="278">
    <xf numFmtId="0" fontId="0" fillId="0" borderId="0" xfId="0"/>
    <xf numFmtId="0" fontId="0" fillId="0" borderId="3" xfId="0" applyBorder="1"/>
    <xf numFmtId="0" fontId="3" fillId="0" borderId="0" xfId="0" applyFont="1" applyAlignment="1">
      <alignment horizontal="center"/>
    </xf>
    <xf numFmtId="0" fontId="3" fillId="0" borderId="0" xfId="0" applyFont="1"/>
    <xf numFmtId="0" fontId="2" fillId="0" borderId="2" xfId="0" applyFont="1" applyBorder="1"/>
    <xf numFmtId="0" fontId="2" fillId="0" borderId="0" xfId="0" applyFont="1"/>
    <xf numFmtId="0" fontId="0" fillId="0" borderId="4" xfId="0" applyBorder="1"/>
    <xf numFmtId="0" fontId="0" fillId="0" borderId="0" xfId="0" applyAlignment="1">
      <alignment horizontal="center"/>
    </xf>
    <xf numFmtId="165" fontId="0" fillId="0" borderId="3" xfId="1" applyNumberFormat="1" applyFont="1" applyBorder="1"/>
    <xf numFmtId="0" fontId="2" fillId="0" borderId="2" xfId="0" applyFont="1" applyBorder="1" applyAlignment="1">
      <alignment horizontal="right"/>
    </xf>
    <xf numFmtId="0" fontId="4" fillId="0" borderId="2" xfId="0" applyFont="1" applyBorder="1" applyAlignment="1">
      <alignment horizontal="right"/>
    </xf>
    <xf numFmtId="0" fontId="4" fillId="0" borderId="2" xfId="0" applyFont="1" applyBorder="1" applyAlignment="1">
      <alignment wrapText="1"/>
    </xf>
    <xf numFmtId="0" fontId="4" fillId="0" borderId="2" xfId="0" applyFont="1" applyBorder="1"/>
    <xf numFmtId="0" fontId="4" fillId="0" borderId="0" xfId="0" applyFont="1"/>
    <xf numFmtId="0" fontId="2" fillId="0" borderId="1" xfId="0" applyFont="1" applyBorder="1" applyAlignment="1">
      <alignment horizontal="center"/>
    </xf>
    <xf numFmtId="0" fontId="2" fillId="0" borderId="4" xfId="0" applyFont="1" applyBorder="1" applyAlignment="1">
      <alignment horizontal="right"/>
    </xf>
    <xf numFmtId="0" fontId="2" fillId="0" borderId="4" xfId="0" applyFont="1" applyBorder="1"/>
    <xf numFmtId="0" fontId="2" fillId="0" borderId="4" xfId="0" applyFont="1" applyBorder="1" applyAlignment="1">
      <alignment wrapText="1"/>
    </xf>
    <xf numFmtId="0" fontId="2" fillId="0" borderId="2" xfId="0" applyFont="1" applyBorder="1" applyAlignment="1">
      <alignment wrapText="1"/>
    </xf>
    <xf numFmtId="165" fontId="0" fillId="0" borderId="0" xfId="0" applyNumberFormat="1"/>
    <xf numFmtId="0" fontId="5" fillId="0" borderId="4" xfId="0" applyFont="1" applyBorder="1" applyAlignment="1">
      <alignment horizontal="center"/>
    </xf>
    <xf numFmtId="0" fontId="2" fillId="0" borderId="0" xfId="0" applyFont="1" applyAlignment="1">
      <alignment horizontal="left"/>
    </xf>
    <xf numFmtId="0" fontId="7" fillId="0" borderId="0" xfId="0" applyFont="1" applyFill="1" applyAlignment="1">
      <alignment vertical="center"/>
    </xf>
    <xf numFmtId="0" fontId="8" fillId="0" borderId="0" xfId="0" applyFont="1" applyFill="1"/>
    <xf numFmtId="1" fontId="8" fillId="0" borderId="0" xfId="0" applyNumberFormat="1" applyFont="1" applyFill="1" applyAlignment="1">
      <alignment horizontal="center"/>
    </xf>
    <xf numFmtId="165" fontId="9" fillId="0" borderId="6" xfId="1" applyNumberFormat="1" applyFont="1" applyFill="1" applyBorder="1" applyAlignment="1">
      <alignment horizontal="center"/>
    </xf>
    <xf numFmtId="165" fontId="9" fillId="0" borderId="0" xfId="1" applyNumberFormat="1" applyFont="1" applyFill="1" applyBorder="1" applyAlignment="1">
      <alignment horizontal="right"/>
    </xf>
    <xf numFmtId="165" fontId="8" fillId="0" borderId="0" xfId="1" applyNumberFormat="1" applyFont="1" applyFill="1"/>
    <xf numFmtId="0" fontId="4" fillId="0" borderId="0" xfId="0" applyFont="1" applyFill="1"/>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right" vertical="center" wrapText="1"/>
    </xf>
    <xf numFmtId="0" fontId="10" fillId="0" borderId="0" xfId="0" applyFont="1" applyFill="1"/>
    <xf numFmtId="0" fontId="4" fillId="0" borderId="1" xfId="0" quotePrefix="1" applyFont="1" applyFill="1" applyBorder="1" applyAlignment="1">
      <alignment horizontal="center" vertical="center" wrapText="1"/>
    </xf>
    <xf numFmtId="0" fontId="13" fillId="0" borderId="0" xfId="0" applyFont="1" applyFill="1" applyAlignment="1">
      <alignment vertical="center"/>
    </xf>
    <xf numFmtId="0" fontId="2" fillId="0" borderId="0" xfId="0" applyFont="1" applyFill="1"/>
    <xf numFmtId="0" fontId="4" fillId="0" borderId="0" xfId="0" applyFont="1" applyFill="1" applyAlignment="1">
      <alignment vertical="center"/>
    </xf>
    <xf numFmtId="0" fontId="2" fillId="0" borderId="1" xfId="2" applyFont="1" applyFill="1" applyBorder="1" applyAlignment="1">
      <alignment horizontal="left" vertical="center" wrapText="1"/>
    </xf>
    <xf numFmtId="3" fontId="2" fillId="0" borderId="1" xfId="2" applyNumberFormat="1" applyFont="1" applyFill="1" applyBorder="1" applyAlignment="1">
      <alignment horizontal="right" vertical="center"/>
    </xf>
    <xf numFmtId="1" fontId="2" fillId="0" borderId="1" xfId="0" applyNumberFormat="1" applyFont="1" applyFill="1" applyBorder="1" applyAlignment="1">
      <alignment horizontal="right" vertical="center" wrapText="1"/>
    </xf>
    <xf numFmtId="1" fontId="4" fillId="0" borderId="0" xfId="0" applyNumberFormat="1" applyFont="1" applyFill="1"/>
    <xf numFmtId="0" fontId="4" fillId="0" borderId="0" xfId="0" applyFont="1" applyFill="1" applyAlignment="1">
      <alignment horizontal="right"/>
    </xf>
    <xf numFmtId="0" fontId="4" fillId="0" borderId="10" xfId="0" applyFont="1" applyFill="1" applyBorder="1" applyAlignment="1">
      <alignment horizontal="center"/>
    </xf>
    <xf numFmtId="0" fontId="2" fillId="0" borderId="0" xfId="0" applyFont="1" applyFill="1" applyAlignment="1">
      <alignment horizontal="right"/>
    </xf>
    <xf numFmtId="165" fontId="4" fillId="0" borderId="0" xfId="1" applyNumberFormat="1" applyFont="1" applyFill="1"/>
    <xf numFmtId="0" fontId="2" fillId="0" borderId="0" xfId="0" applyFont="1" applyFill="1" applyAlignment="1">
      <alignment horizontal="center"/>
    </xf>
    <xf numFmtId="0" fontId="2" fillId="0" borderId="0" xfId="0" applyFont="1" applyFill="1" applyAlignment="1">
      <alignment horizontal="left"/>
    </xf>
    <xf numFmtId="1" fontId="2" fillId="0" borderId="0" xfId="0" applyNumberFormat="1" applyFont="1" applyFill="1"/>
    <xf numFmtId="0" fontId="4" fillId="0" borderId="0" xfId="0" applyFont="1" applyFill="1" applyAlignment="1">
      <alignment horizontal="left"/>
    </xf>
    <xf numFmtId="0" fontId="4" fillId="0" borderId="0" xfId="0" quotePrefix="1" applyFont="1" applyFill="1" applyAlignment="1">
      <alignment horizontal="right"/>
    </xf>
    <xf numFmtId="0" fontId="13" fillId="0" borderId="0" xfId="0" applyFont="1" applyFill="1"/>
    <xf numFmtId="1" fontId="13" fillId="0" borderId="0" xfId="0" applyNumberFormat="1" applyFont="1" applyFill="1"/>
    <xf numFmtId="0" fontId="13" fillId="0" borderId="0" xfId="0" applyFont="1" applyFill="1" applyAlignment="1">
      <alignment horizontal="right"/>
    </xf>
    <xf numFmtId="165" fontId="13" fillId="0" borderId="0" xfId="1" applyNumberFormat="1" applyFont="1" applyFill="1"/>
    <xf numFmtId="0" fontId="13" fillId="0" borderId="0" xfId="0" applyFont="1" applyFill="1" applyAlignment="1">
      <alignment horizontal="left"/>
    </xf>
    <xf numFmtId="0" fontId="14" fillId="0" borderId="0" xfId="0" applyFont="1" applyFill="1"/>
    <xf numFmtId="165" fontId="3" fillId="0" borderId="0" xfId="1" applyNumberFormat="1" applyFont="1" applyFill="1" applyBorder="1" applyAlignment="1">
      <alignment horizontal="left"/>
    </xf>
    <xf numFmtId="0" fontId="6" fillId="0" borderId="0" xfId="0" applyFont="1" applyFill="1"/>
    <xf numFmtId="0" fontId="16" fillId="0" borderId="0" xfId="0" applyFont="1" applyFill="1"/>
    <xf numFmtId="0" fontId="15" fillId="0" borderId="6" xfId="0" applyFont="1" applyFill="1" applyBorder="1" applyAlignment="1">
      <alignment horizontal="center" vertical="center"/>
    </xf>
    <xf numFmtId="0" fontId="18" fillId="0" borderId="1" xfId="2" applyFont="1" applyFill="1" applyBorder="1" applyAlignment="1">
      <alignment horizontal="center" vertical="center" wrapText="1"/>
    </xf>
    <xf numFmtId="165" fontId="18" fillId="0" borderId="1" xfId="1"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0" xfId="0" applyFont="1" applyFill="1"/>
    <xf numFmtId="0" fontId="19" fillId="0" borderId="1" xfId="2" applyFont="1" applyFill="1" applyBorder="1" applyAlignment="1">
      <alignment horizontal="center" vertical="center" wrapText="1"/>
    </xf>
    <xf numFmtId="0" fontId="21" fillId="0" borderId="0" xfId="0" applyFont="1" applyFill="1"/>
    <xf numFmtId="0" fontId="22" fillId="0" borderId="1" xfId="2" applyFont="1" applyFill="1" applyBorder="1" applyAlignment="1">
      <alignment vertical="center" wrapText="1"/>
    </xf>
    <xf numFmtId="3" fontId="22" fillId="0" borderId="1" xfId="2"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3" fontId="22" fillId="0" borderId="0" xfId="0" applyNumberFormat="1" applyFont="1" applyFill="1" applyAlignment="1">
      <alignment horizontal="right" vertical="center"/>
    </xf>
    <xf numFmtId="0" fontId="22" fillId="0" borderId="1" xfId="0" applyFont="1" applyFill="1" applyBorder="1"/>
    <xf numFmtId="0" fontId="23" fillId="0" borderId="0" xfId="0" applyFont="1" applyFill="1"/>
    <xf numFmtId="165" fontId="8" fillId="0" borderId="0" xfId="0" applyNumberFormat="1" applyFont="1" applyFill="1"/>
    <xf numFmtId="0" fontId="22" fillId="0" borderId="1" xfId="0" applyFont="1" applyFill="1" applyBorder="1" applyAlignment="1">
      <alignment horizontal="center" vertical="center"/>
    </xf>
    <xf numFmtId="0" fontId="22" fillId="0" borderId="1" xfId="0" applyFont="1" applyFill="1" applyBorder="1" applyAlignment="1">
      <alignment horizontal="right" vertical="center"/>
    </xf>
    <xf numFmtId="0" fontId="24" fillId="0" borderId="0" xfId="0" applyFont="1" applyFill="1"/>
    <xf numFmtId="165" fontId="22" fillId="0" borderId="1" xfId="1" applyNumberFormat="1" applyFont="1" applyFill="1" applyBorder="1" applyAlignment="1">
      <alignment horizontal="right" vertical="center"/>
    </xf>
    <xf numFmtId="0" fontId="22" fillId="0" borderId="0" xfId="0" applyFont="1" applyFill="1" applyAlignment="1">
      <alignment horizontal="right" vertical="center"/>
    </xf>
    <xf numFmtId="0" fontId="25" fillId="0" borderId="0" xfId="0" applyFont="1" applyFill="1"/>
    <xf numFmtId="165" fontId="6" fillId="0" borderId="0" xfId="0" applyNumberFormat="1" applyFont="1" applyFill="1"/>
    <xf numFmtId="0" fontId="17" fillId="0" borderId="0" xfId="2" applyFont="1" applyFill="1" applyAlignment="1"/>
    <xf numFmtId="0" fontId="24" fillId="0" borderId="0" xfId="2" applyFont="1" applyFill="1" applyAlignment="1">
      <alignment horizontal="left" vertical="center" wrapText="1"/>
    </xf>
    <xf numFmtId="0" fontId="17" fillId="0" borderId="0" xfId="2" applyFont="1" applyFill="1" applyAlignment="1">
      <alignment horizontal="right"/>
    </xf>
    <xf numFmtId="0" fontId="24" fillId="0" borderId="0" xfId="2" applyFont="1" applyFill="1" applyAlignment="1"/>
    <xf numFmtId="3" fontId="17" fillId="0" borderId="0" xfId="2" applyNumberFormat="1" applyFont="1" applyFill="1" applyAlignment="1">
      <alignment horizontal="right"/>
    </xf>
    <xf numFmtId="0" fontId="20" fillId="0" borderId="0" xfId="0" applyFont="1" applyFill="1" applyAlignment="1">
      <alignment horizontal="right"/>
    </xf>
    <xf numFmtId="3" fontId="20" fillId="0" borderId="0" xfId="0" applyNumberFormat="1" applyFont="1" applyFill="1"/>
    <xf numFmtId="0" fontId="13" fillId="0" borderId="0" xfId="0" applyFont="1" applyFill="1" applyAlignment="1">
      <alignment horizontal="center"/>
    </xf>
    <xf numFmtId="0" fontId="2" fillId="0" borderId="1" xfId="2" applyFont="1" applyFill="1" applyBorder="1" applyAlignment="1">
      <alignment horizontal="center" vertical="center" wrapText="1"/>
    </xf>
    <xf numFmtId="0" fontId="18" fillId="0" borderId="2" xfId="2" applyFont="1" applyFill="1" applyBorder="1" applyAlignment="1">
      <alignment horizontal="center" vertical="center" wrapText="1"/>
    </xf>
    <xf numFmtId="3" fontId="18" fillId="0" borderId="2" xfId="2" applyNumberFormat="1" applyFont="1" applyFill="1" applyBorder="1" applyAlignment="1">
      <alignment horizontal="right" vertical="center" wrapText="1"/>
    </xf>
    <xf numFmtId="0" fontId="22" fillId="0" borderId="2" xfId="2" applyFont="1" applyFill="1" applyBorder="1" applyAlignment="1">
      <alignment horizontal="center" vertical="center"/>
    </xf>
    <xf numFmtId="0" fontId="22" fillId="0" borderId="2" xfId="2" applyFont="1" applyFill="1" applyBorder="1" applyAlignment="1">
      <alignment vertical="center" wrapText="1"/>
    </xf>
    <xf numFmtId="0" fontId="22" fillId="0" borderId="2" xfId="2" applyFont="1" applyFill="1" applyBorder="1" applyAlignment="1">
      <alignment horizontal="right" vertical="center" wrapText="1"/>
    </xf>
    <xf numFmtId="3" fontId="22" fillId="0" borderId="2" xfId="2" applyNumberFormat="1" applyFont="1" applyFill="1" applyBorder="1" applyAlignment="1">
      <alignment horizontal="right" vertical="center"/>
    </xf>
    <xf numFmtId="3" fontId="22" fillId="0" borderId="2" xfId="0" applyNumberFormat="1" applyFont="1" applyFill="1" applyBorder="1" applyAlignment="1">
      <alignment horizontal="right" vertical="center"/>
    </xf>
    <xf numFmtId="0" fontId="22" fillId="0" borderId="2" xfId="2" applyFont="1" applyFill="1" applyBorder="1" applyAlignment="1">
      <alignment horizontal="right" vertical="center"/>
    </xf>
    <xf numFmtId="0" fontId="22" fillId="0" borderId="2" xfId="2" applyFont="1" applyFill="1" applyBorder="1" applyAlignment="1">
      <alignment horizontal="center" vertical="center" wrapText="1"/>
    </xf>
    <xf numFmtId="3" fontId="22" fillId="0" borderId="2" xfId="2" applyNumberFormat="1" applyFont="1" applyFill="1" applyBorder="1" applyAlignment="1">
      <alignment horizontal="right" vertical="center" wrapText="1"/>
    </xf>
    <xf numFmtId="165" fontId="22" fillId="0" borderId="2" xfId="1" applyNumberFormat="1" applyFont="1" applyFill="1" applyBorder="1" applyAlignment="1">
      <alignment horizontal="right" vertical="center" wrapText="1"/>
    </xf>
    <xf numFmtId="165" fontId="22" fillId="0" borderId="2" xfId="1" applyNumberFormat="1" applyFont="1" applyFill="1" applyBorder="1" applyAlignment="1">
      <alignment horizontal="right" vertical="center"/>
    </xf>
    <xf numFmtId="0" fontId="18" fillId="0" borderId="2" xfId="2" applyFont="1" applyFill="1" applyBorder="1" applyAlignment="1">
      <alignment horizontal="center" vertical="center"/>
    </xf>
    <xf numFmtId="3" fontId="18" fillId="0" borderId="2" xfId="2" applyNumberFormat="1" applyFont="1" applyFill="1" applyBorder="1" applyAlignment="1">
      <alignment horizontal="right" vertical="center"/>
    </xf>
    <xf numFmtId="0" fontId="22" fillId="0" borderId="2" xfId="2" applyFont="1" applyFill="1" applyBorder="1" applyAlignment="1">
      <alignment horizontal="center" vertical="top" wrapText="1"/>
    </xf>
    <xf numFmtId="0" fontId="18" fillId="0" borderId="3" xfId="2" applyFont="1" applyFill="1" applyBorder="1" applyAlignment="1">
      <alignment horizontal="center" vertical="center"/>
    </xf>
    <xf numFmtId="0" fontId="18" fillId="0" borderId="3" xfId="2" applyFont="1" applyFill="1" applyBorder="1" applyAlignment="1">
      <alignment horizontal="center"/>
    </xf>
    <xf numFmtId="3" fontId="18" fillId="0" borderId="3" xfId="2" applyNumberFormat="1" applyFont="1" applyFill="1" applyBorder="1" applyAlignment="1">
      <alignment horizontal="right" vertical="center"/>
    </xf>
    <xf numFmtId="0" fontId="18" fillId="0" borderId="4" xfId="2" applyFont="1" applyFill="1" applyBorder="1" applyAlignment="1">
      <alignment horizontal="center" vertical="center" wrapText="1"/>
    </xf>
    <xf numFmtId="3" fontId="18" fillId="0" borderId="4" xfId="2" applyNumberFormat="1" applyFont="1" applyFill="1" applyBorder="1" applyAlignment="1">
      <alignment horizontal="right" vertical="center" wrapText="1"/>
    </xf>
    <xf numFmtId="0" fontId="2" fillId="0" borderId="11" xfId="0" quotePrefix="1" applyFont="1" applyFill="1" applyBorder="1" applyAlignment="1">
      <alignment horizontal="center" vertical="center" wrapText="1"/>
    </xf>
    <xf numFmtId="1" fontId="2" fillId="0" borderId="11" xfId="0" applyNumberFormat="1" applyFont="1" applyFill="1" applyBorder="1" applyAlignment="1">
      <alignment horizontal="left" vertical="center" wrapText="1"/>
    </xf>
    <xf numFmtId="1" fontId="2" fillId="0" borderId="18" xfId="0" applyNumberFormat="1" applyFont="1" applyFill="1" applyBorder="1" applyAlignment="1">
      <alignment horizontal="left" vertical="center" wrapText="1"/>
    </xf>
    <xf numFmtId="1" fontId="2" fillId="0" borderId="18" xfId="0" applyNumberFormat="1" applyFont="1" applyFill="1" applyBorder="1" applyAlignment="1">
      <alignment vertical="center" wrapText="1"/>
    </xf>
    <xf numFmtId="1" fontId="2" fillId="0" borderId="19" xfId="0" applyNumberFormat="1" applyFont="1" applyFill="1" applyBorder="1" applyAlignment="1">
      <alignment vertical="center" wrapText="1"/>
    </xf>
    <xf numFmtId="165" fontId="4" fillId="0" borderId="11" xfId="1" applyNumberFormat="1" applyFont="1" applyFill="1" applyBorder="1" applyAlignment="1">
      <alignment horizontal="right" vertical="center" wrapText="1"/>
    </xf>
    <xf numFmtId="165" fontId="2" fillId="0" borderId="11" xfId="1" applyNumberFormat="1" applyFont="1" applyFill="1" applyBorder="1" applyAlignment="1">
      <alignment horizontal="right" vertical="center" wrapText="1"/>
    </xf>
    <xf numFmtId="0" fontId="4" fillId="0" borderId="2" xfId="0" quotePrefix="1"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2" xfId="3" applyFont="1" applyFill="1" applyBorder="1" applyAlignment="1">
      <alignment horizontal="right" vertical="center" wrapText="1"/>
    </xf>
    <xf numFmtId="165" fontId="4" fillId="0" borderId="2" xfId="1" applyNumberFormat="1" applyFont="1" applyFill="1" applyBorder="1" applyAlignment="1">
      <alignment horizontal="right" vertical="center" wrapText="1"/>
    </xf>
    <xf numFmtId="3" fontId="4" fillId="0" borderId="2" xfId="2" applyNumberFormat="1" applyFont="1" applyFill="1" applyBorder="1" applyAlignment="1">
      <alignment horizontal="right" vertical="center"/>
    </xf>
    <xf numFmtId="165" fontId="4" fillId="0" borderId="2" xfId="1" quotePrefix="1" applyNumberFormat="1" applyFont="1" applyFill="1" applyBorder="1" applyAlignment="1">
      <alignment horizontal="right" vertical="center" wrapText="1"/>
    </xf>
    <xf numFmtId="0" fontId="4" fillId="0" borderId="2" xfId="0" applyFont="1" applyFill="1" applyBorder="1" applyAlignment="1">
      <alignment horizontal="right" vertical="center" wrapText="1"/>
    </xf>
    <xf numFmtId="165" fontId="4" fillId="0" borderId="2" xfId="4"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xf>
    <xf numFmtId="0" fontId="4" fillId="0" borderId="2" xfId="2" applyFont="1" applyFill="1" applyBorder="1" applyAlignment="1">
      <alignment horizontal="right" vertical="center"/>
    </xf>
    <xf numFmtId="0" fontId="4" fillId="0" borderId="2" xfId="2" applyFont="1" applyFill="1" applyBorder="1" applyAlignment="1">
      <alignment vertical="center" wrapText="1"/>
    </xf>
    <xf numFmtId="0" fontId="4" fillId="0" borderId="2" xfId="0" applyFont="1" applyFill="1" applyBorder="1" applyAlignment="1">
      <alignment horizontal="right" vertical="center"/>
    </xf>
    <xf numFmtId="1" fontId="4" fillId="0" borderId="2" xfId="1" applyNumberFormat="1" applyFont="1" applyFill="1" applyBorder="1" applyAlignment="1">
      <alignment horizontal="right" vertical="center" wrapText="1"/>
    </xf>
    <xf numFmtId="165" fontId="4" fillId="0" borderId="2" xfId="1" applyNumberFormat="1" applyFont="1" applyFill="1" applyBorder="1" applyAlignment="1">
      <alignment horizontal="righ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37" fontId="4" fillId="0" borderId="2" xfId="1" applyNumberFormat="1" applyFont="1" applyFill="1" applyBorder="1" applyAlignment="1">
      <alignment horizontal="right" vertical="center" wrapText="1"/>
    </xf>
    <xf numFmtId="0" fontId="2" fillId="0" borderId="2" xfId="0" quotePrefix="1" applyFont="1" applyFill="1" applyBorder="1" applyAlignment="1">
      <alignment horizontal="center" vertical="center" wrapText="1"/>
    </xf>
    <xf numFmtId="0" fontId="2" fillId="0" borderId="2" xfId="2" applyFont="1" applyFill="1" applyBorder="1" applyAlignment="1">
      <alignment horizontal="left" vertical="center" wrapText="1"/>
    </xf>
    <xf numFmtId="3" fontId="2" fillId="0" borderId="2" xfId="2" applyNumberFormat="1" applyFont="1" applyFill="1" applyBorder="1" applyAlignment="1">
      <alignment horizontal="righ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5" xfId="0" quotePrefix="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right" vertical="center" wrapText="1"/>
    </xf>
    <xf numFmtId="165" fontId="4" fillId="0" borderId="5" xfId="1" applyNumberFormat="1" applyFont="1" applyFill="1" applyBorder="1" applyAlignment="1">
      <alignment horizontal="right" vertical="center"/>
    </xf>
    <xf numFmtId="3" fontId="4" fillId="0" borderId="5" xfId="2" applyNumberFormat="1" applyFont="1" applyFill="1" applyBorder="1" applyAlignment="1">
      <alignment horizontal="right" vertical="center"/>
    </xf>
    <xf numFmtId="0" fontId="30" fillId="0" borderId="0" xfId="5" applyFont="1" applyAlignment="1"/>
    <xf numFmtId="0" fontId="26" fillId="0" borderId="0" xfId="5" applyFont="1" applyAlignment="1">
      <alignment horizontal="center" vertical="center"/>
    </xf>
    <xf numFmtId="0" fontId="30" fillId="0" borderId="0" xfId="5" applyFont="1"/>
    <xf numFmtId="0" fontId="31" fillId="0" borderId="0" xfId="5" applyFont="1" applyAlignment="1">
      <alignment horizontal="right" vertical="center"/>
    </xf>
    <xf numFmtId="0" fontId="30" fillId="0" borderId="0" xfId="5" applyFont="1" applyAlignment="1">
      <alignment horizontal="center" vertical="center"/>
    </xf>
    <xf numFmtId="0" fontId="19" fillId="0" borderId="1" xfId="5" applyFont="1" applyBorder="1" applyAlignment="1">
      <alignment horizontal="center" vertical="center" wrapText="1"/>
    </xf>
    <xf numFmtId="0" fontId="30" fillId="0" borderId="1"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0" xfId="5" applyFont="1"/>
    <xf numFmtId="0" fontId="26" fillId="0" borderId="11" xfId="5" applyFont="1" applyBorder="1" applyAlignment="1">
      <alignment horizontal="center" vertical="center" wrapText="1"/>
    </xf>
    <xf numFmtId="0" fontId="26" fillId="0" borderId="11" xfId="5" applyFont="1" applyBorder="1" applyAlignment="1">
      <alignment vertical="center" wrapText="1"/>
    </xf>
    <xf numFmtId="166" fontId="34" fillId="0" borderId="11" xfId="6" applyNumberFormat="1" applyFont="1" applyBorder="1" applyAlignment="1">
      <alignment horizontal="center" vertical="center" wrapText="1"/>
    </xf>
    <xf numFmtId="166" fontId="34" fillId="0" borderId="11" xfId="6" applyNumberFormat="1" applyFont="1" applyBorder="1" applyAlignment="1">
      <alignment vertical="center" wrapText="1"/>
    </xf>
    <xf numFmtId="166" fontId="35" fillId="0" borderId="2" xfId="1" applyNumberFormat="1" applyFont="1" applyBorder="1" applyAlignment="1">
      <alignment vertical="center"/>
    </xf>
    <xf numFmtId="165" fontId="30" fillId="0" borderId="0" xfId="1" applyNumberFormat="1" applyFont="1"/>
    <xf numFmtId="0" fontId="26" fillId="0" borderId="2" xfId="5" applyFont="1" applyBorder="1" applyAlignment="1">
      <alignment horizontal="center" vertical="center" wrapText="1"/>
    </xf>
    <xf numFmtId="0" fontId="26" fillId="0" borderId="2" xfId="5" applyFont="1" applyBorder="1" applyAlignment="1">
      <alignment vertical="center" wrapText="1"/>
    </xf>
    <xf numFmtId="166" fontId="26" fillId="0" borderId="2" xfId="6" applyNumberFormat="1" applyFont="1" applyBorder="1" applyAlignment="1">
      <alignment horizontal="right" vertical="center" wrapText="1"/>
    </xf>
    <xf numFmtId="166" fontId="19" fillId="0" borderId="2" xfId="6" applyNumberFormat="1" applyFont="1" applyBorder="1" applyAlignment="1">
      <alignment horizontal="center" vertical="center" wrapText="1"/>
    </xf>
    <xf numFmtId="166" fontId="30" fillId="0" borderId="2" xfId="6" applyNumberFormat="1" applyFont="1" applyBorder="1" applyAlignment="1">
      <alignment horizontal="center" vertical="center" wrapText="1"/>
    </xf>
    <xf numFmtId="166" fontId="26" fillId="0" borderId="2" xfId="6" applyNumberFormat="1" applyFont="1" applyBorder="1" applyAlignment="1">
      <alignment horizontal="center" vertical="center" wrapText="1"/>
    </xf>
    <xf numFmtId="166" fontId="32" fillId="0" borderId="2" xfId="6" applyNumberFormat="1" applyFont="1" applyBorder="1" applyAlignment="1">
      <alignment horizontal="center" vertical="center" wrapText="1"/>
    </xf>
    <xf numFmtId="0" fontId="28" fillId="0" borderId="2" xfId="5" applyFont="1" applyBorder="1" applyAlignment="1">
      <alignment vertical="center" wrapText="1"/>
    </xf>
    <xf numFmtId="166" fontId="28" fillId="0" borderId="2" xfId="6" applyNumberFormat="1" applyFont="1" applyBorder="1" applyAlignment="1">
      <alignment horizontal="center" vertical="center" wrapText="1"/>
    </xf>
    <xf numFmtId="166" fontId="36" fillId="0" borderId="2" xfId="6" applyNumberFormat="1" applyFont="1" applyBorder="1" applyAlignment="1">
      <alignment horizontal="center" vertical="center" wrapText="1"/>
    </xf>
    <xf numFmtId="166" fontId="37" fillId="0" borderId="2" xfId="1" applyNumberFormat="1" applyFont="1" applyBorder="1" applyAlignment="1">
      <alignment vertical="center"/>
    </xf>
    <xf numFmtId="0" fontId="19" fillId="0" borderId="2" xfId="5" applyFont="1" applyBorder="1" applyAlignment="1">
      <alignment vertical="center" wrapText="1"/>
    </xf>
    <xf numFmtId="166" fontId="38" fillId="0" borderId="2" xfId="1" applyNumberFormat="1" applyFont="1" applyBorder="1" applyAlignment="1">
      <alignment vertical="center"/>
    </xf>
    <xf numFmtId="0" fontId="28" fillId="0" borderId="2" xfId="5" applyFont="1" applyBorder="1" applyAlignment="1">
      <alignment horizontal="center" vertical="center" wrapText="1"/>
    </xf>
    <xf numFmtId="0" fontId="28" fillId="0" borderId="0" xfId="5" applyFont="1"/>
    <xf numFmtId="166" fontId="27" fillId="0" borderId="2" xfId="1" applyNumberFormat="1" applyFont="1" applyBorder="1" applyAlignment="1">
      <alignment horizontal="right" vertical="center" wrapText="1"/>
    </xf>
    <xf numFmtId="166" fontId="28" fillId="0" borderId="2" xfId="6" applyNumberFormat="1" applyFont="1" applyFill="1" applyBorder="1" applyAlignment="1">
      <alignment horizontal="center" vertical="center" wrapText="1"/>
    </xf>
    <xf numFmtId="0" fontId="28" fillId="0" borderId="2" xfId="5" applyFont="1" applyFill="1" applyBorder="1" applyAlignment="1">
      <alignment horizontal="center" vertical="center" wrapText="1"/>
    </xf>
    <xf numFmtId="0" fontId="39" fillId="0" borderId="2" xfId="2" applyFont="1" applyFill="1" applyBorder="1" applyAlignment="1">
      <alignment vertical="center" wrapText="1"/>
    </xf>
    <xf numFmtId="0" fontId="28" fillId="0" borderId="0" xfId="5" applyFont="1" applyFill="1"/>
    <xf numFmtId="0" fontId="39" fillId="0" borderId="2" xfId="2" applyFont="1" applyFill="1" applyBorder="1" applyAlignment="1">
      <alignment wrapText="1"/>
    </xf>
    <xf numFmtId="0" fontId="28" fillId="0" borderId="5" xfId="5" applyFont="1" applyBorder="1" applyAlignment="1">
      <alignment vertical="center" wrapText="1"/>
    </xf>
    <xf numFmtId="165" fontId="26" fillId="0" borderId="2" xfId="1" applyNumberFormat="1" applyFont="1" applyBorder="1" applyAlignment="1">
      <alignment horizontal="center" vertical="center" wrapText="1"/>
    </xf>
    <xf numFmtId="166" fontId="26" fillId="0" borderId="2" xfId="6" applyNumberFormat="1" applyFont="1" applyFill="1" applyBorder="1" applyAlignment="1">
      <alignment horizontal="center" vertical="center" wrapText="1"/>
    </xf>
    <xf numFmtId="0" fontId="26" fillId="0" borderId="0" xfId="5" applyFont="1"/>
    <xf numFmtId="166" fontId="27" fillId="0" borderId="2" xfId="1" applyNumberFormat="1" applyFont="1" applyBorder="1" applyAlignment="1">
      <alignment horizontal="center" vertical="center" wrapText="1"/>
    </xf>
    <xf numFmtId="166" fontId="40" fillId="0" borderId="0" xfId="1" applyNumberFormat="1" applyFont="1" applyBorder="1" applyAlignment="1">
      <alignment horizontal="center" vertical="center" wrapText="1"/>
    </xf>
    <xf numFmtId="166" fontId="28" fillId="0" borderId="2" xfId="1" applyNumberFormat="1" applyFont="1" applyBorder="1" applyAlignment="1">
      <alignment horizontal="center" vertical="center" wrapText="1"/>
    </xf>
    <xf numFmtId="166" fontId="19" fillId="0" borderId="2" xfId="6" applyNumberFormat="1" applyFont="1" applyFill="1" applyBorder="1" applyAlignment="1">
      <alignment horizontal="center" vertical="center" wrapText="1"/>
    </xf>
    <xf numFmtId="165" fontId="19" fillId="0" borderId="2" xfId="1" applyNumberFormat="1" applyFont="1" applyBorder="1" applyAlignment="1">
      <alignment horizontal="center" vertical="center" wrapText="1"/>
    </xf>
    <xf numFmtId="166" fontId="28" fillId="2" borderId="2" xfId="6" applyNumberFormat="1" applyFont="1" applyFill="1" applyBorder="1" applyAlignment="1">
      <alignment horizontal="center" vertical="center" wrapText="1"/>
    </xf>
    <xf numFmtId="43" fontId="22" fillId="0" borderId="1" xfId="1" applyNumberFormat="1" applyFont="1" applyBorder="1" applyAlignment="1">
      <alignment horizontal="right" vertical="center" wrapText="1"/>
    </xf>
    <xf numFmtId="166" fontId="28" fillId="0" borderId="2" xfId="6" applyNumberFormat="1" applyFont="1" applyFill="1" applyBorder="1"/>
    <xf numFmtId="166" fontId="28" fillId="0" borderId="2" xfId="6" applyNumberFormat="1" applyFont="1" applyFill="1" applyBorder="1" applyAlignment="1">
      <alignment horizontal="center" vertical="center"/>
    </xf>
    <xf numFmtId="166" fontId="41" fillId="2" borderId="2" xfId="6" applyNumberFormat="1" applyFont="1" applyFill="1" applyBorder="1" applyAlignment="1">
      <alignment horizontal="center" vertical="center" wrapText="1"/>
    </xf>
    <xf numFmtId="0" fontId="42" fillId="0" borderId="2" xfId="2" applyFont="1" applyFill="1" applyBorder="1" applyAlignment="1">
      <alignment vertical="center" wrapText="1"/>
    </xf>
    <xf numFmtId="43" fontId="28" fillId="0" borderId="2" xfId="6" applyFont="1" applyFill="1" applyBorder="1" applyAlignment="1">
      <alignment horizontal="center" vertical="center" wrapText="1"/>
    </xf>
    <xf numFmtId="0" fontId="43" fillId="0" borderId="2" xfId="5" applyFont="1" applyBorder="1" applyAlignment="1">
      <alignment horizontal="center" vertical="center" wrapText="1"/>
    </xf>
    <xf numFmtId="0" fontId="43" fillId="0" borderId="0" xfId="5" applyFont="1"/>
    <xf numFmtId="0" fontId="28" fillId="0" borderId="0" xfId="5" applyFont="1" applyBorder="1"/>
    <xf numFmtId="0" fontId="28" fillId="0" borderId="3" xfId="5" applyFont="1" applyBorder="1" applyAlignment="1">
      <alignment horizontal="center" vertical="center" wrapText="1"/>
    </xf>
    <xf numFmtId="0" fontId="42" fillId="0" borderId="3" xfId="2" applyFont="1" applyFill="1" applyBorder="1" applyAlignment="1">
      <alignment vertical="center" wrapText="1"/>
    </xf>
    <xf numFmtId="166" fontId="28" fillId="0" borderId="3" xfId="6" applyNumberFormat="1" applyFont="1" applyBorder="1" applyAlignment="1">
      <alignment horizontal="center" vertical="center" wrapText="1"/>
    </xf>
    <xf numFmtId="166" fontId="37" fillId="0" borderId="3" xfId="1" applyNumberFormat="1" applyFont="1" applyBorder="1" applyAlignment="1">
      <alignment vertical="center"/>
    </xf>
    <xf numFmtId="0" fontId="22" fillId="0" borderId="0" xfId="5" applyFont="1" applyAlignment="1">
      <alignment vertical="center"/>
    </xf>
    <xf numFmtId="166" fontId="35" fillId="0" borderId="4" xfId="1" applyNumberFormat="1" applyFont="1" applyBorder="1" applyAlignment="1">
      <alignment vertical="center"/>
    </xf>
    <xf numFmtId="0" fontId="0" fillId="0" borderId="2" xfId="0" applyBorder="1"/>
    <xf numFmtId="0" fontId="2" fillId="0" borderId="1" xfId="0" applyFont="1" applyBorder="1" applyAlignment="1">
      <alignment horizontal="center" wrapText="1"/>
    </xf>
    <xf numFmtId="165" fontId="0" fillId="0" borderId="2" xfId="1" applyNumberFormat="1" applyFont="1" applyBorder="1"/>
    <xf numFmtId="0" fontId="0" fillId="0" borderId="2" xfId="0" applyBorder="1" applyAlignment="1">
      <alignment wrapText="1"/>
    </xf>
    <xf numFmtId="0" fontId="28" fillId="0" borderId="4" xfId="5" applyFont="1" applyBorder="1" applyAlignment="1">
      <alignment horizontal="center" vertical="center" wrapText="1"/>
    </xf>
    <xf numFmtId="0" fontId="28" fillId="0" borderId="4" xfId="5" applyFont="1" applyBorder="1" applyAlignment="1">
      <alignment vertical="center" wrapText="1"/>
    </xf>
    <xf numFmtId="166" fontId="28" fillId="0" borderId="4" xfId="6" applyNumberFormat="1" applyFont="1" applyBorder="1" applyAlignment="1">
      <alignment horizontal="center" vertical="center" wrapText="1"/>
    </xf>
    <xf numFmtId="166" fontId="37" fillId="0" borderId="4" xfId="1" applyNumberFormat="1" applyFont="1" applyBorder="1" applyAlignment="1">
      <alignment vertical="center"/>
    </xf>
    <xf numFmtId="0" fontId="26" fillId="0" borderId="3" xfId="5" applyFont="1" applyBorder="1" applyAlignment="1">
      <alignment horizontal="center" vertical="center" wrapText="1"/>
    </xf>
    <xf numFmtId="0" fontId="28" fillId="0" borderId="3" xfId="5" applyFont="1" applyBorder="1" applyAlignment="1">
      <alignment vertical="center" wrapText="1"/>
    </xf>
    <xf numFmtId="166" fontId="27" fillId="0" borderId="3" xfId="1" applyNumberFormat="1" applyFont="1" applyBorder="1" applyAlignment="1">
      <alignment horizontal="right" vertical="center" wrapText="1"/>
    </xf>
    <xf numFmtId="0" fontId="28" fillId="0" borderId="2" xfId="0" applyFont="1" applyBorder="1" applyAlignment="1">
      <alignment wrapText="1"/>
    </xf>
    <xf numFmtId="166" fontId="28" fillId="0" borderId="2" xfId="5" applyNumberFormat="1" applyFont="1" applyBorder="1" applyAlignment="1">
      <alignment vertical="center" wrapText="1"/>
    </xf>
    <xf numFmtId="0" fontId="27" fillId="0" borderId="0" xfId="5" applyFont="1" applyAlignment="1">
      <alignment horizontal="center" vertical="center" wrapText="1"/>
    </xf>
    <xf numFmtId="0" fontId="30" fillId="0" borderId="0" xfId="5" applyFont="1" applyBorder="1" applyAlignment="1">
      <alignment horizontal="center"/>
    </xf>
    <xf numFmtId="0" fontId="18" fillId="0" borderId="0" xfId="5" applyFont="1" applyAlignment="1">
      <alignment horizontal="center" vertical="center" wrapText="1"/>
    </xf>
    <xf numFmtId="0" fontId="32" fillId="0" borderId="1" xfId="5" applyFont="1" applyBorder="1" applyAlignment="1">
      <alignment horizontal="center" vertical="center" wrapText="1"/>
    </xf>
    <xf numFmtId="0" fontId="3" fillId="0" borderId="0" xfId="0" applyFont="1" applyAlignment="1"/>
    <xf numFmtId="164" fontId="18" fillId="0" borderId="4" xfId="1" applyFont="1" applyFill="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1" applyFont="1" applyFill="1" applyBorder="1" applyAlignment="1">
      <alignment horizontal="right" vertical="center"/>
    </xf>
    <xf numFmtId="164" fontId="18" fillId="0" borderId="3" xfId="1" applyFont="1" applyFill="1" applyBorder="1" applyAlignment="1">
      <alignment horizontal="right" vertical="center"/>
    </xf>
    <xf numFmtId="164" fontId="22" fillId="0" borderId="2" xfId="1" applyFont="1" applyFill="1" applyBorder="1"/>
    <xf numFmtId="0" fontId="27" fillId="0" borderId="6" xfId="0" applyFont="1" applyFill="1" applyBorder="1" applyAlignment="1">
      <alignment vertical="center"/>
    </xf>
    <xf numFmtId="0" fontId="19" fillId="0" borderId="1" xfId="0" applyFont="1" applyFill="1" applyBorder="1" applyAlignment="1">
      <alignment horizontal="center"/>
    </xf>
    <xf numFmtId="0" fontId="4" fillId="0" borderId="1" xfId="0" applyFont="1" applyFill="1" applyBorder="1"/>
    <xf numFmtId="164" fontId="2" fillId="0" borderId="2" xfId="1" applyFont="1" applyFill="1" applyBorder="1" applyAlignment="1">
      <alignment horizontal="right" vertical="center"/>
    </xf>
    <xf numFmtId="164" fontId="4" fillId="0" borderId="2" xfId="1" applyFont="1" applyFill="1" applyBorder="1" applyAlignment="1">
      <alignment vertical="center"/>
    </xf>
    <xf numFmtId="164" fontId="2" fillId="0" borderId="1" xfId="1" applyFont="1" applyFill="1" applyBorder="1" applyAlignment="1">
      <alignment horizontal="right" vertical="center"/>
    </xf>
    <xf numFmtId="164" fontId="0" fillId="0" borderId="2" xfId="1" applyFont="1" applyBorder="1"/>
    <xf numFmtId="164" fontId="5" fillId="0" borderId="4" xfId="1" applyFont="1" applyBorder="1"/>
    <xf numFmtId="164" fontId="2" fillId="0" borderId="4" xfId="1" applyFont="1" applyBorder="1"/>
    <xf numFmtId="164" fontId="2" fillId="0" borderId="2" xfId="1" applyFont="1" applyBorder="1"/>
    <xf numFmtId="164" fontId="4" fillId="0" borderId="2" xfId="1" applyFont="1" applyBorder="1"/>
    <xf numFmtId="164" fontId="2" fillId="0" borderId="11" xfId="1" applyFont="1" applyFill="1" applyBorder="1" applyAlignment="1">
      <alignment horizontal="right" vertical="center" wrapText="1"/>
    </xf>
    <xf numFmtId="164" fontId="4" fillId="0" borderId="2" xfId="1" applyFont="1" applyFill="1" applyBorder="1"/>
    <xf numFmtId="0" fontId="3" fillId="0" borderId="0" xfId="0" applyFont="1" applyAlignment="1">
      <alignment horizontal="center"/>
    </xf>
    <xf numFmtId="0" fontId="32" fillId="0" borderId="11" xfId="5" applyFont="1" applyBorder="1" applyAlignment="1">
      <alignment horizontal="center" vertical="center" wrapText="1"/>
    </xf>
    <xf numFmtId="0" fontId="32" fillId="0" borderId="5" xfId="5" applyFont="1" applyBorder="1" applyAlignment="1">
      <alignment horizontal="center" vertical="center" wrapText="1"/>
    </xf>
    <xf numFmtId="0" fontId="30" fillId="0" borderId="0" xfId="5" applyFont="1" applyBorder="1" applyAlignment="1">
      <alignment horizontal="center"/>
    </xf>
    <xf numFmtId="0" fontId="22" fillId="0" borderId="0" xfId="5" applyFont="1" applyAlignment="1">
      <alignment vertical="center" wrapText="1"/>
    </xf>
    <xf numFmtId="0" fontId="0" fillId="0" borderId="0" xfId="0" applyAlignment="1">
      <alignment horizontal="left"/>
    </xf>
    <xf numFmtId="0" fontId="3" fillId="0" borderId="0" xfId="0" applyFont="1" applyAlignment="1">
      <alignment horizontal="center"/>
    </xf>
    <xf numFmtId="0" fontId="2" fillId="0" borderId="0" xfId="0" applyFont="1" applyAlignment="1">
      <alignment horizontal="left"/>
    </xf>
    <xf numFmtId="0" fontId="18" fillId="0" borderId="0" xfId="5" applyFont="1" applyAlignment="1">
      <alignment horizontal="center" vertical="center" wrapText="1"/>
    </xf>
    <xf numFmtId="0" fontId="18" fillId="0" borderId="0" xfId="5" applyFont="1" applyAlignment="1">
      <alignment horizontal="center" vertical="center"/>
    </xf>
    <xf numFmtId="0" fontId="27" fillId="0" borderId="0" xfId="5" applyFont="1" applyAlignment="1">
      <alignment horizontal="center" vertical="center" wrapText="1"/>
    </xf>
    <xf numFmtId="0" fontId="32" fillId="0" borderId="1" xfId="5" applyFont="1" applyBorder="1" applyAlignment="1">
      <alignment horizontal="center" vertical="center" wrapText="1"/>
    </xf>
    <xf numFmtId="0" fontId="32" fillId="0" borderId="7" xfId="5" applyFont="1" applyBorder="1" applyAlignment="1">
      <alignment horizontal="center" vertical="center" wrapText="1"/>
    </xf>
    <xf numFmtId="0" fontId="2" fillId="0" borderId="0" xfId="0" applyFont="1" applyAlignment="1">
      <alignment horizontal="center"/>
    </xf>
    <xf numFmtId="0" fontId="4" fillId="0" borderId="5" xfId="0" applyFont="1" applyBorder="1" applyAlignment="1">
      <alignment horizontal="center" wrapText="1"/>
    </xf>
    <xf numFmtId="0" fontId="4" fillId="0" borderId="4" xfId="0" applyFont="1" applyBorder="1" applyAlignment="1">
      <alignment horizontal="center"/>
    </xf>
    <xf numFmtId="0" fontId="18" fillId="0" borderId="12" xfId="2" applyFont="1" applyFill="1" applyBorder="1" applyAlignment="1">
      <alignment horizontal="left" vertical="center" wrapText="1"/>
    </xf>
    <xf numFmtId="0" fontId="18" fillId="0" borderId="13" xfId="2" applyFont="1" applyFill="1" applyBorder="1" applyAlignment="1">
      <alignment horizontal="left" vertical="center" wrapText="1"/>
    </xf>
    <xf numFmtId="0" fontId="18" fillId="0" borderId="3" xfId="2" applyFont="1" applyFill="1" applyBorder="1" applyAlignment="1">
      <alignment horizontal="center" vertical="center"/>
    </xf>
    <xf numFmtId="0" fontId="18" fillId="0" borderId="15" xfId="2" applyFont="1" applyFill="1" applyBorder="1" applyAlignment="1">
      <alignment horizontal="left" vertical="center" wrapText="1"/>
    </xf>
    <xf numFmtId="0" fontId="18" fillId="0" borderId="16" xfId="2" applyFont="1" applyFill="1" applyBorder="1" applyAlignment="1">
      <alignment horizontal="left" vertical="center" wrapText="1"/>
    </xf>
    <xf numFmtId="0" fontId="18" fillId="0" borderId="17" xfId="2" applyFont="1" applyFill="1" applyBorder="1" applyAlignment="1">
      <alignment horizontal="left" vertical="center" wrapText="1"/>
    </xf>
    <xf numFmtId="0" fontId="18" fillId="0" borderId="14" xfId="2" applyFont="1" applyFill="1" applyBorder="1" applyAlignment="1">
      <alignment horizontal="left" vertical="center" wrapText="1"/>
    </xf>
    <xf numFmtId="0" fontId="18" fillId="0" borderId="0" xfId="0" applyFont="1" applyFill="1" applyAlignment="1">
      <alignment horizontal="center" vertical="center" wrapText="1"/>
    </xf>
    <xf numFmtId="0" fontId="2" fillId="0" borderId="0" xfId="0" applyFont="1" applyAlignment="1">
      <alignment horizontal="center" wrapText="1"/>
    </xf>
    <xf numFmtId="165" fontId="2" fillId="0" borderId="7" xfId="1" applyNumberFormat="1" applyFont="1" applyFill="1" applyBorder="1" applyAlignment="1">
      <alignment horizontal="center" vertical="center" wrapText="1"/>
    </xf>
    <xf numFmtId="165" fontId="2" fillId="0" borderId="8" xfId="1" applyNumberFormat="1" applyFont="1" applyFill="1" applyBorder="1" applyAlignment="1">
      <alignment horizontal="center" vertical="center" wrapText="1"/>
    </xf>
    <xf numFmtId="165" fontId="2" fillId="0" borderId="9"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165" fontId="2" fillId="0" borderId="7" xfId="1" applyNumberFormat="1" applyFont="1" applyFill="1" applyBorder="1" applyAlignment="1">
      <alignment horizontal="right" vertical="center" wrapText="1"/>
    </xf>
    <xf numFmtId="165" fontId="2" fillId="0" borderId="8" xfId="1" applyNumberFormat="1" applyFont="1" applyFill="1" applyBorder="1" applyAlignment="1">
      <alignment horizontal="right" vertical="center" wrapText="1"/>
    </xf>
    <xf numFmtId="165" fontId="2" fillId="0" borderId="9" xfId="1" applyNumberFormat="1" applyFont="1" applyFill="1" applyBorder="1" applyAlignment="1">
      <alignment horizontal="right" vertical="center" wrapTex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cellXfs>
  <cellStyles count="7">
    <cellStyle name="Comma" xfId="1" builtinId="3"/>
    <cellStyle name="Comma 2" xfId="4"/>
    <cellStyle name="Comma 5" xfId="6"/>
    <cellStyle name="Normal" xfId="0" builtinId="0"/>
    <cellStyle name="Normal 14" xfId="5"/>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hong%20thu%202023/&#272;i&#7873;u%20ch&#7881;nh%20d&#7921;%20to&#225;n%20Ghi%20thu%20chi%20chi%202022/Phong%20Gia%20gui/BIeu%20UTH%202021%20v&#224;%20d&#7921;%20ki&#7871;n%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193;C%20d&#7921;%20&#225;n%20vay/KH%20vay%20v&#224;%20tr&#7843;%20n&#7907;%20c&#244;ng%20v&#7889;n%20VTNN/XD%20KH%202022,%202022-2024/(C&#7909;c%20QLN)%20XD%20KH%20theo%20CV7121%20c&#7911;a%20BTC/(g&#7917;i%20SKH%202.04)%20Bi&#7875;u%20m&#7851;u%20BC%20theo%20CV.%207121-B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30-KH vay và trả nợ 2021"/>
      <sheetName val="Sheet1"/>
    </sheetNames>
    <sheetDataSet>
      <sheetData sheetId="0" refreshError="1">
        <row r="9">
          <cell r="F9">
            <v>1717920</v>
          </cell>
        </row>
        <row r="11">
          <cell r="F11">
            <v>0</v>
          </cell>
        </row>
        <row r="12">
          <cell r="F12">
            <v>295262.85000000003</v>
          </cell>
        </row>
        <row r="14">
          <cell r="F14">
            <v>0</v>
          </cell>
        </row>
        <row r="16">
          <cell r="F16">
            <v>174673.86</v>
          </cell>
        </row>
        <row r="17">
          <cell r="F17">
            <v>77273.790000000008</v>
          </cell>
        </row>
        <row r="18">
          <cell r="F18">
            <v>16713</v>
          </cell>
        </row>
        <row r="19">
          <cell r="F19">
            <v>3677.38</v>
          </cell>
        </row>
        <row r="20">
          <cell r="F20">
            <v>3924.82</v>
          </cell>
        </row>
        <row r="21">
          <cell r="F21">
            <v>19000</v>
          </cell>
        </row>
        <row r="26">
          <cell r="F26">
            <v>20765</v>
          </cell>
        </row>
        <row r="27">
          <cell r="F27">
            <v>7652</v>
          </cell>
        </row>
        <row r="28">
          <cell r="F28">
            <v>547</v>
          </cell>
        </row>
        <row r="29">
          <cell r="F29">
            <v>488</v>
          </cell>
        </row>
        <row r="30">
          <cell r="F30">
            <v>212</v>
          </cell>
        </row>
        <row r="31">
          <cell r="F31">
            <v>19000</v>
          </cell>
        </row>
        <row r="45">
          <cell r="F45">
            <v>30710</v>
          </cell>
        </row>
        <row r="46">
          <cell r="F46">
            <v>1808</v>
          </cell>
        </row>
        <row r="47">
          <cell r="F47">
            <v>4970</v>
          </cell>
        </row>
        <row r="48">
          <cell r="F48">
            <v>5500</v>
          </cell>
        </row>
        <row r="61">
          <cell r="F61">
            <v>1751</v>
          </cell>
        </row>
        <row r="62">
          <cell r="F62">
            <v>2014</v>
          </cell>
        </row>
        <row r="63">
          <cell r="F63">
            <v>337</v>
          </cell>
        </row>
        <row r="64">
          <cell r="F64">
            <v>173</v>
          </cell>
        </row>
        <row r="65">
          <cell r="F65">
            <v>362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ubieuso2.03"/>
      <sheetName val="2.04-TT84"/>
    </sheetNames>
    <sheetDataSet>
      <sheetData sheetId="0" refreshError="1"/>
      <sheetData sheetId="1" refreshError="1">
        <row r="13">
          <cell r="G13">
            <v>289.76</v>
          </cell>
        </row>
        <row r="14">
          <cell r="G14">
            <v>1754.1933999999999</v>
          </cell>
        </row>
        <row r="15">
          <cell r="G15">
            <v>174.5102</v>
          </cell>
        </row>
        <row r="16">
          <cell r="G16">
            <v>75.340575000000001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4" sqref="A4:H4"/>
    </sheetView>
  </sheetViews>
  <sheetFormatPr defaultColWidth="7" defaultRowHeight="15" x14ac:dyDescent="0.25"/>
  <cols>
    <col min="1" max="1" width="4.375" style="145" customWidth="1"/>
    <col min="2" max="2" width="42.5" style="145" customWidth="1"/>
    <col min="3" max="3" width="9.75" style="145" hidden="1" customWidth="1"/>
    <col min="4" max="4" width="10" style="145" hidden="1" customWidth="1"/>
    <col min="5" max="5" width="9.375" style="145" hidden="1" customWidth="1"/>
    <col min="6" max="7" width="11" style="145" customWidth="1"/>
    <col min="8" max="8" width="11.875" style="145" customWidth="1"/>
    <col min="9" max="9" width="6.375" style="145" customWidth="1"/>
    <col min="10" max="10" width="5.75" style="145" hidden="1" customWidth="1"/>
    <col min="11" max="12" width="10.125" style="145" hidden="1" customWidth="1"/>
    <col min="13" max="16384" width="7" style="145"/>
  </cols>
  <sheetData>
    <row r="1" spans="1:12" s="143" customFormat="1" ht="15.75" x14ac:dyDescent="0.25">
      <c r="A1" s="245" t="s">
        <v>381</v>
      </c>
      <c r="B1" s="245"/>
      <c r="G1" s="144"/>
      <c r="H1" s="144" t="s">
        <v>369</v>
      </c>
    </row>
    <row r="2" spans="1:12" ht="15.75" x14ac:dyDescent="0.25">
      <c r="A2" s="247"/>
      <c r="B2" s="247"/>
    </row>
    <row r="3" spans="1:12" ht="15.75" x14ac:dyDescent="0.25">
      <c r="A3" s="248" t="s">
        <v>311</v>
      </c>
      <c r="B3" s="249"/>
      <c r="C3" s="249"/>
      <c r="D3" s="249"/>
      <c r="E3" s="249"/>
      <c r="F3" s="249"/>
      <c r="G3" s="249"/>
      <c r="H3" s="249"/>
    </row>
    <row r="4" spans="1:12" ht="15.75" x14ac:dyDescent="0.25">
      <c r="A4" s="246" t="s">
        <v>384</v>
      </c>
      <c r="B4" s="246"/>
      <c r="C4" s="246"/>
      <c r="D4" s="246"/>
      <c r="E4" s="246"/>
      <c r="F4" s="246"/>
      <c r="G4" s="246"/>
      <c r="H4" s="246"/>
    </row>
    <row r="5" spans="1:12" ht="23.25" customHeight="1" x14ac:dyDescent="0.25">
      <c r="H5" s="146" t="s">
        <v>312</v>
      </c>
    </row>
    <row r="6" spans="1:12" ht="18" customHeight="1" x14ac:dyDescent="0.25">
      <c r="A6" s="251" t="s">
        <v>0</v>
      </c>
      <c r="B6" s="251" t="s">
        <v>1</v>
      </c>
      <c r="C6" s="251" t="s">
        <v>313</v>
      </c>
      <c r="D6" s="251" t="s">
        <v>314</v>
      </c>
      <c r="E6" s="251"/>
      <c r="F6" s="251" t="s">
        <v>373</v>
      </c>
      <c r="G6" s="241" t="s">
        <v>374</v>
      </c>
      <c r="H6" s="241" t="s">
        <v>315</v>
      </c>
    </row>
    <row r="7" spans="1:12" ht="26.45" customHeight="1" x14ac:dyDescent="0.25">
      <c r="A7" s="251"/>
      <c r="B7" s="251"/>
      <c r="C7" s="251"/>
      <c r="D7" s="220" t="s">
        <v>316</v>
      </c>
      <c r="E7" s="220" t="s">
        <v>317</v>
      </c>
      <c r="F7" s="252"/>
      <c r="G7" s="242"/>
      <c r="H7" s="242"/>
      <c r="K7" s="147" t="s">
        <v>318</v>
      </c>
    </row>
    <row r="8" spans="1:12" s="151" customFormat="1" x14ac:dyDescent="0.25">
      <c r="A8" s="148" t="s">
        <v>14</v>
      </c>
      <c r="B8" s="148" t="s">
        <v>17</v>
      </c>
      <c r="C8" s="148">
        <v>1</v>
      </c>
      <c r="D8" s="149">
        <v>2</v>
      </c>
      <c r="E8" s="148">
        <v>3</v>
      </c>
      <c r="F8" s="148">
        <v>1</v>
      </c>
      <c r="G8" s="148">
        <v>2</v>
      </c>
      <c r="H8" s="148">
        <v>3</v>
      </c>
      <c r="K8" s="151">
        <v>2021</v>
      </c>
      <c r="L8" s="151">
        <v>2022</v>
      </c>
    </row>
    <row r="9" spans="1:12" ht="24" customHeight="1" x14ac:dyDescent="0.25">
      <c r="A9" s="152" t="s">
        <v>14</v>
      </c>
      <c r="B9" s="153" t="s">
        <v>319</v>
      </c>
      <c r="C9" s="154">
        <f xml:space="preserve"> 10793664*20%</f>
        <v>2158732.8000000003</v>
      </c>
      <c r="D9" s="154">
        <f>8589600*20%</f>
        <v>1717920</v>
      </c>
      <c r="E9" s="155">
        <f>13704739*20%</f>
        <v>2740947.8000000003</v>
      </c>
      <c r="F9" s="203">
        <f>12157400*20%</f>
        <v>2431480</v>
      </c>
      <c r="G9" s="203"/>
      <c r="H9" s="203">
        <f>F9+G9</f>
        <v>2431480</v>
      </c>
      <c r="J9" s="145" t="s">
        <v>320</v>
      </c>
      <c r="K9" s="157">
        <v>13704739</v>
      </c>
      <c r="L9" s="157">
        <v>12157400</v>
      </c>
    </row>
    <row r="10" spans="1:12" ht="22.5" customHeight="1" x14ac:dyDescent="0.25">
      <c r="A10" s="158" t="s">
        <v>17</v>
      </c>
      <c r="B10" s="159" t="s">
        <v>321</v>
      </c>
      <c r="C10" s="160"/>
      <c r="D10" s="160"/>
      <c r="E10" s="160"/>
      <c r="F10" s="160"/>
      <c r="G10" s="160"/>
      <c r="H10" s="156">
        <f t="shared" ref="H10:H73" si="0">F10+G10</f>
        <v>0</v>
      </c>
    </row>
    <row r="11" spans="1:12" x14ac:dyDescent="0.25">
      <c r="A11" s="158">
        <v>1</v>
      </c>
      <c r="B11" s="159" t="s">
        <v>322</v>
      </c>
      <c r="C11" s="160">
        <v>38690.849999999991</v>
      </c>
      <c r="D11" s="160">
        <v>5676</v>
      </c>
      <c r="E11" s="160">
        <v>15999</v>
      </c>
      <c r="F11" s="160"/>
      <c r="G11" s="160"/>
      <c r="H11" s="156">
        <f t="shared" si="0"/>
        <v>0</v>
      </c>
    </row>
    <row r="12" spans="1:12" x14ac:dyDescent="0.25">
      <c r="A12" s="158">
        <v>2</v>
      </c>
      <c r="B12" s="159" t="s">
        <v>375</v>
      </c>
      <c r="C12" s="160"/>
      <c r="D12" s="160"/>
      <c r="E12" s="160"/>
      <c r="F12" s="160">
        <v>350753</v>
      </c>
      <c r="G12" s="160">
        <v>3200</v>
      </c>
      <c r="H12" s="156">
        <f t="shared" si="0"/>
        <v>353953</v>
      </c>
    </row>
    <row r="13" spans="1:12" x14ac:dyDescent="0.25">
      <c r="A13" s="158" t="s">
        <v>28</v>
      </c>
      <c r="B13" s="159" t="s">
        <v>323</v>
      </c>
      <c r="C13" s="161"/>
      <c r="D13" s="162">
        <f>'[1]Biểu 30-KH vay và trả nợ 2021'!$F$11</f>
        <v>0</v>
      </c>
      <c r="E13" s="161"/>
      <c r="F13" s="161"/>
      <c r="G13" s="161"/>
      <c r="H13" s="156">
        <f t="shared" si="0"/>
        <v>0</v>
      </c>
    </row>
    <row r="14" spans="1:12" x14ac:dyDescent="0.25">
      <c r="A14" s="158" t="s">
        <v>4</v>
      </c>
      <c r="B14" s="159" t="s">
        <v>324</v>
      </c>
      <c r="C14" s="163">
        <f>C16+C18+C25</f>
        <v>313163.15840299992</v>
      </c>
      <c r="D14" s="164">
        <f>'[1]Biểu 30-KH vay và trả nợ 2021'!$F$12</f>
        <v>295262.85000000003</v>
      </c>
      <c r="E14" s="163">
        <f>E16+E18+E25</f>
        <v>274471.85457999993</v>
      </c>
      <c r="F14" s="163">
        <f>F16+F18+F25</f>
        <v>258472.8578791999</v>
      </c>
      <c r="G14" s="163"/>
      <c r="H14" s="156">
        <f t="shared" si="0"/>
        <v>258472.8578791999</v>
      </c>
    </row>
    <row r="15" spans="1:12" ht="35.25" customHeight="1" x14ac:dyDescent="0.25">
      <c r="A15" s="150"/>
      <c r="B15" s="165" t="s">
        <v>325</v>
      </c>
      <c r="C15" s="166">
        <f>C14/C9*100</f>
        <v>14.506805029459871</v>
      </c>
      <c r="D15" s="167">
        <f>D14/D9*100</f>
        <v>17.187229323833474</v>
      </c>
      <c r="E15" s="166">
        <f>E14/E9*100</f>
        <v>10.013757087238213</v>
      </c>
      <c r="F15" s="166">
        <f>F14/F9*100</f>
        <v>10.630268720252682</v>
      </c>
      <c r="G15" s="166"/>
      <c r="H15" s="166">
        <f>H14/H9*100</f>
        <v>10.630268720252682</v>
      </c>
    </row>
    <row r="16" spans="1:12" ht="18.75" customHeight="1" x14ac:dyDescent="0.25">
      <c r="A16" s="150">
        <v>1</v>
      </c>
      <c r="B16" s="169" t="s">
        <v>370</v>
      </c>
      <c r="C16" s="161">
        <v>0</v>
      </c>
      <c r="D16" s="162">
        <f>'[1]Biểu 30-KH vay và trả nợ 2021'!$F$14</f>
        <v>0</v>
      </c>
      <c r="E16" s="161">
        <v>0</v>
      </c>
      <c r="F16" s="161">
        <f>F17</f>
        <v>0</v>
      </c>
      <c r="G16" s="161"/>
      <c r="H16" s="170">
        <f t="shared" si="0"/>
        <v>0</v>
      </c>
    </row>
    <row r="17" spans="1:10" s="172" customFormat="1" ht="32.25" customHeight="1" x14ac:dyDescent="0.25">
      <c r="A17" s="171"/>
      <c r="B17" s="215" t="s">
        <v>371</v>
      </c>
      <c r="C17" s="166">
        <v>0</v>
      </c>
      <c r="D17" s="166">
        <v>0</v>
      </c>
      <c r="E17" s="166">
        <v>0</v>
      </c>
      <c r="F17" s="166">
        <v>0</v>
      </c>
      <c r="G17" s="166"/>
      <c r="H17" s="170">
        <f t="shared" si="0"/>
        <v>0</v>
      </c>
    </row>
    <row r="18" spans="1:10" ht="19.5" customHeight="1" x14ac:dyDescent="0.25">
      <c r="A18" s="150">
        <v>2</v>
      </c>
      <c r="B18" s="169" t="s">
        <v>326</v>
      </c>
      <c r="C18" s="161">
        <f t="shared" ref="C18:E18" si="1">SUM(C19:C24)</f>
        <v>246163.15840299992</v>
      </c>
      <c r="D18" s="161">
        <f t="shared" si="1"/>
        <v>276262.85000000003</v>
      </c>
      <c r="E18" s="161">
        <f t="shared" si="1"/>
        <v>255471.8545799999</v>
      </c>
      <c r="F18" s="161">
        <f>SUM(F19:F24)</f>
        <v>258472.8578791999</v>
      </c>
      <c r="G18" s="161"/>
      <c r="H18" s="170">
        <f t="shared" si="0"/>
        <v>258472.8578791999</v>
      </c>
    </row>
    <row r="19" spans="1:10" ht="15.75" x14ac:dyDescent="0.25">
      <c r="A19" s="150"/>
      <c r="B19" s="165" t="s">
        <v>327</v>
      </c>
      <c r="C19" s="173">
        <v>195451.15365299999</v>
      </c>
      <c r="D19" s="166">
        <f>'[1]Biểu 30-KH vay và trả nợ 2021'!$F$16</f>
        <v>174673.86</v>
      </c>
      <c r="E19" s="174">
        <f t="shared" ref="E19:E23" si="2">C64</f>
        <v>174674.69895999998</v>
      </c>
      <c r="F19" s="174">
        <f>E64</f>
        <v>153909.27195999998</v>
      </c>
      <c r="G19" s="174"/>
      <c r="H19" s="168">
        <f t="shared" si="0"/>
        <v>153909.27195999998</v>
      </c>
    </row>
    <row r="20" spans="1:10" s="177" customFormat="1" ht="28.5" x14ac:dyDescent="0.25">
      <c r="A20" s="175"/>
      <c r="B20" s="176" t="s">
        <v>328</v>
      </c>
      <c r="C20" s="173">
        <v>37273.794244999903</v>
      </c>
      <c r="D20" s="174">
        <f>'[1]Biểu 30-KH vay và trả nợ 2021'!$F$17</f>
        <v>77273.790000000008</v>
      </c>
      <c r="E20" s="174">
        <f t="shared" si="2"/>
        <v>63709.6740519999</v>
      </c>
      <c r="F20" s="174">
        <f>E65</f>
        <v>80057.6740519999</v>
      </c>
      <c r="G20" s="174"/>
      <c r="H20" s="168">
        <f t="shared" si="0"/>
        <v>80057.6740519999</v>
      </c>
    </row>
    <row r="21" spans="1:10" s="177" customFormat="1" ht="27" customHeight="1" x14ac:dyDescent="0.25">
      <c r="A21" s="175"/>
      <c r="B21" s="178" t="s">
        <v>329</v>
      </c>
      <c r="C21" s="174">
        <v>12680</v>
      </c>
      <c r="D21" s="174">
        <f>'[1]Biểu 30-KH vay và trả nợ 2021'!$F$18</f>
        <v>16713</v>
      </c>
      <c r="E21" s="174">
        <f t="shared" si="2"/>
        <v>12680</v>
      </c>
      <c r="F21" s="174">
        <f>E66</f>
        <v>13634.5544632</v>
      </c>
      <c r="G21" s="174"/>
      <c r="H21" s="168">
        <f t="shared" si="0"/>
        <v>13634.5544632</v>
      </c>
    </row>
    <row r="22" spans="1:10" s="177" customFormat="1" ht="29.25" customHeight="1" x14ac:dyDescent="0.25">
      <c r="A22" s="175"/>
      <c r="B22" s="165" t="s">
        <v>330</v>
      </c>
      <c r="C22" s="173">
        <v>597.38056300000005</v>
      </c>
      <c r="D22" s="174">
        <f>'[1]Biểu 30-KH vay và trả nợ 2021'!$F$19</f>
        <v>3677.38</v>
      </c>
      <c r="E22" s="174">
        <f t="shared" si="2"/>
        <v>3761.654638</v>
      </c>
      <c r="F22" s="174">
        <f t="shared" ref="F22:F24" si="3">E67</f>
        <v>7972.4953139999998</v>
      </c>
      <c r="G22" s="174"/>
      <c r="H22" s="168">
        <f t="shared" si="0"/>
        <v>7972.4953139999998</v>
      </c>
    </row>
    <row r="23" spans="1:10" s="177" customFormat="1" ht="30.75" customHeight="1" x14ac:dyDescent="0.25">
      <c r="A23" s="175"/>
      <c r="B23" s="165" t="s">
        <v>331</v>
      </c>
      <c r="C23" s="173">
        <v>160.82994199999999</v>
      </c>
      <c r="D23" s="174">
        <f>'[1]Biểu 30-KH vay và trả nợ 2021'!$F$20</f>
        <v>3924.82</v>
      </c>
      <c r="E23" s="174">
        <f t="shared" si="2"/>
        <v>645.82692999999995</v>
      </c>
      <c r="F23" s="174">
        <f t="shared" si="3"/>
        <v>2898.8620900000001</v>
      </c>
      <c r="G23" s="174"/>
      <c r="H23" s="168">
        <f t="shared" si="0"/>
        <v>2898.8620900000001</v>
      </c>
    </row>
    <row r="24" spans="1:10" s="177" customFormat="1" ht="57" hidden="1" customHeight="1" x14ac:dyDescent="0.25">
      <c r="A24" s="175"/>
      <c r="B24" s="179" t="s">
        <v>332</v>
      </c>
      <c r="C24" s="173">
        <v>0</v>
      </c>
      <c r="D24" s="174">
        <v>0</v>
      </c>
      <c r="E24" s="174">
        <v>0</v>
      </c>
      <c r="F24" s="174">
        <f t="shared" si="3"/>
        <v>0</v>
      </c>
      <c r="G24" s="174"/>
      <c r="H24" s="170">
        <f t="shared" si="0"/>
        <v>0</v>
      </c>
    </row>
    <row r="25" spans="1:10" ht="21" customHeight="1" x14ac:dyDescent="0.25">
      <c r="A25" s="150">
        <v>3</v>
      </c>
      <c r="B25" s="169" t="s">
        <v>333</v>
      </c>
      <c r="C25" s="161">
        <v>67000</v>
      </c>
      <c r="D25" s="162">
        <f>'[1]Biểu 30-KH vay và trả nợ 2021'!$F$21</f>
        <v>19000</v>
      </c>
      <c r="E25" s="174">
        <f>C71</f>
        <v>19000</v>
      </c>
      <c r="F25" s="174">
        <v>0</v>
      </c>
      <c r="G25" s="174"/>
      <c r="H25" s="170">
        <f t="shared" si="0"/>
        <v>0</v>
      </c>
    </row>
    <row r="26" spans="1:10" s="182" customFormat="1" ht="20.25" customHeight="1" x14ac:dyDescent="0.2">
      <c r="A26" s="158" t="s">
        <v>5</v>
      </c>
      <c r="B26" s="159" t="s">
        <v>334</v>
      </c>
      <c r="C26" s="180">
        <f>C27</f>
        <v>68776.454693000007</v>
      </c>
      <c r="D26" s="163">
        <f>D27</f>
        <v>48664</v>
      </c>
      <c r="E26" s="181">
        <f>E27</f>
        <v>49476.996700800002</v>
      </c>
      <c r="F26" s="181">
        <f>F27</f>
        <v>31436.427</v>
      </c>
      <c r="G26" s="181"/>
      <c r="H26" s="156">
        <f t="shared" si="0"/>
        <v>31436.427</v>
      </c>
    </row>
    <row r="27" spans="1:10" s="151" customFormat="1" ht="21.75" customHeight="1" x14ac:dyDescent="0.25">
      <c r="A27" s="150">
        <v>1</v>
      </c>
      <c r="B27" s="169" t="s">
        <v>335</v>
      </c>
      <c r="C27" s="161">
        <f>C30+C28+C37</f>
        <v>68776.454693000007</v>
      </c>
      <c r="D27" s="162">
        <f t="shared" ref="D27:F27" si="4">D30+D28+D37</f>
        <v>48664</v>
      </c>
      <c r="E27" s="161">
        <f t="shared" si="4"/>
        <v>49476.996700800002</v>
      </c>
      <c r="F27" s="161">
        <f t="shared" si="4"/>
        <v>31436.427</v>
      </c>
      <c r="G27" s="161"/>
      <c r="H27" s="170">
        <f t="shared" si="0"/>
        <v>31436.427</v>
      </c>
    </row>
    <row r="28" spans="1:10" s="172" customFormat="1" ht="18.75" customHeight="1" x14ac:dyDescent="0.25">
      <c r="A28" s="171" t="s">
        <v>336</v>
      </c>
      <c r="B28" s="165" t="s">
        <v>370</v>
      </c>
      <c r="C28" s="166">
        <v>0</v>
      </c>
      <c r="D28" s="167">
        <v>0</v>
      </c>
      <c r="E28" s="174">
        <f>C77</f>
        <v>0</v>
      </c>
      <c r="F28" s="174">
        <f>F29</f>
        <v>0</v>
      </c>
      <c r="G28" s="174"/>
      <c r="H28" s="170">
        <f t="shared" si="0"/>
        <v>0</v>
      </c>
      <c r="J28" s="172" t="s">
        <v>249</v>
      </c>
    </row>
    <row r="29" spans="1:10" s="172" customFormat="1" ht="32.25" customHeight="1" x14ac:dyDescent="0.25">
      <c r="A29" s="171"/>
      <c r="B29" s="215" t="s">
        <v>371</v>
      </c>
      <c r="C29" s="166"/>
      <c r="D29" s="167"/>
      <c r="E29" s="174"/>
      <c r="F29" s="174"/>
      <c r="G29" s="174"/>
      <c r="H29" s="170">
        <f t="shared" si="0"/>
        <v>0</v>
      </c>
    </row>
    <row r="30" spans="1:10" s="172" customFormat="1" x14ac:dyDescent="0.25">
      <c r="A30" s="171" t="s">
        <v>337</v>
      </c>
      <c r="B30" s="165" t="s">
        <v>338</v>
      </c>
      <c r="C30" s="166">
        <f t="shared" ref="C30:E30" si="5">SUM(C31:C36)</f>
        <v>20776.454693</v>
      </c>
      <c r="D30" s="166">
        <f t="shared" si="5"/>
        <v>29664</v>
      </c>
      <c r="E30" s="166">
        <f t="shared" si="5"/>
        <v>30476.996700800002</v>
      </c>
      <c r="F30" s="166">
        <f>SUM(F31:F36)</f>
        <v>31436.427</v>
      </c>
      <c r="G30" s="166"/>
      <c r="H30" s="170">
        <f t="shared" si="0"/>
        <v>31436.427</v>
      </c>
    </row>
    <row r="31" spans="1:10" s="172" customFormat="1" ht="15.75" x14ac:dyDescent="0.25">
      <c r="A31" s="171"/>
      <c r="B31" s="165" t="s">
        <v>327</v>
      </c>
      <c r="C31" s="173">
        <v>20776.454693</v>
      </c>
      <c r="D31" s="166">
        <f>'[1]Biểu 30-KH vay và trả nợ 2021'!$F$26</f>
        <v>20765</v>
      </c>
      <c r="E31" s="183">
        <v>20765.427</v>
      </c>
      <c r="F31" s="183">
        <v>20765.427</v>
      </c>
      <c r="G31" s="183"/>
      <c r="H31" s="170">
        <f t="shared" si="0"/>
        <v>20765.427</v>
      </c>
      <c r="J31" s="184"/>
    </row>
    <row r="32" spans="1:10" s="172" customFormat="1" ht="28.5" x14ac:dyDescent="0.25">
      <c r="A32" s="171"/>
      <c r="B32" s="176" t="s">
        <v>328</v>
      </c>
      <c r="C32" s="166">
        <v>0</v>
      </c>
      <c r="D32" s="166">
        <f>'[1]Biểu 30-KH vay và trả nợ 2021'!$F$27</f>
        <v>7652</v>
      </c>
      <c r="E32" s="174">
        <v>7652</v>
      </c>
      <c r="F32" s="174">
        <v>7627</v>
      </c>
      <c r="G32" s="174"/>
      <c r="H32" s="170">
        <f t="shared" si="0"/>
        <v>7627</v>
      </c>
      <c r="J32" s="184"/>
    </row>
    <row r="33" spans="1:10" s="172" customFormat="1" ht="29.25" x14ac:dyDescent="0.25">
      <c r="A33" s="171"/>
      <c r="B33" s="178" t="s">
        <v>329</v>
      </c>
      <c r="C33" s="166">
        <v>0</v>
      </c>
      <c r="D33" s="166">
        <f>'[1]Biểu 30-KH vay và trả nợ 2021'!$F$28</f>
        <v>547</v>
      </c>
      <c r="E33" s="185">
        <f>36849.98*23160/1000000</f>
        <v>853.44553680000013</v>
      </c>
      <c r="F33" s="174">
        <v>1138</v>
      </c>
      <c r="G33" s="174"/>
      <c r="H33" s="168">
        <f t="shared" si="0"/>
        <v>1138</v>
      </c>
      <c r="J33" s="184"/>
    </row>
    <row r="34" spans="1:10" s="172" customFormat="1" x14ac:dyDescent="0.25">
      <c r="A34" s="171"/>
      <c r="B34" s="165" t="s">
        <v>330</v>
      </c>
      <c r="C34" s="166">
        <v>0</v>
      </c>
      <c r="D34" s="166">
        <f>'[1]Biểu 30-KH vay và trả nợ 2021'!$F$29</f>
        <v>488</v>
      </c>
      <c r="E34" s="185">
        <f>32778.9*23160/1000000</f>
        <v>759.15932399999997</v>
      </c>
      <c r="F34" s="174">
        <v>1012</v>
      </c>
      <c r="G34" s="174"/>
      <c r="H34" s="168">
        <f t="shared" si="0"/>
        <v>1012</v>
      </c>
      <c r="J34" s="184"/>
    </row>
    <row r="35" spans="1:10" s="172" customFormat="1" ht="30" x14ac:dyDescent="0.25">
      <c r="A35" s="171"/>
      <c r="B35" s="165" t="s">
        <v>331</v>
      </c>
      <c r="C35" s="166">
        <v>0</v>
      </c>
      <c r="D35" s="166">
        <f>'[1]Biểu 30-KH vay và trả nợ 2021'!$F$30</f>
        <v>212</v>
      </c>
      <c r="E35" s="185">
        <f>19299*23160/1000000</f>
        <v>446.96483999999998</v>
      </c>
      <c r="F35" s="174">
        <v>894</v>
      </c>
      <c r="G35" s="174"/>
      <c r="H35" s="168">
        <f t="shared" si="0"/>
        <v>894</v>
      </c>
      <c r="J35" s="184"/>
    </row>
    <row r="36" spans="1:10" s="172" customFormat="1" ht="59.25" hidden="1" customHeight="1" x14ac:dyDescent="0.25">
      <c r="A36" s="171"/>
      <c r="B36" s="179" t="s">
        <v>332</v>
      </c>
      <c r="C36" s="166">
        <v>0</v>
      </c>
      <c r="D36" s="166">
        <v>0</v>
      </c>
      <c r="E36" s="185">
        <v>0</v>
      </c>
      <c r="F36" s="174">
        <v>0</v>
      </c>
      <c r="G36" s="174"/>
      <c r="H36" s="170">
        <f t="shared" si="0"/>
        <v>0</v>
      </c>
      <c r="J36" s="184"/>
    </row>
    <row r="37" spans="1:10" s="172" customFormat="1" ht="18.75" customHeight="1" x14ac:dyDescent="0.25">
      <c r="A37" s="171" t="s">
        <v>376</v>
      </c>
      <c r="B37" s="165" t="s">
        <v>333</v>
      </c>
      <c r="C37" s="166">
        <v>48000</v>
      </c>
      <c r="D37" s="166">
        <f>'[1]Biểu 30-KH vay và trả nợ 2021'!$F$31</f>
        <v>19000</v>
      </c>
      <c r="E37" s="174">
        <v>19000</v>
      </c>
      <c r="F37" s="174">
        <v>0</v>
      </c>
      <c r="G37" s="174"/>
      <c r="H37" s="170">
        <f t="shared" si="0"/>
        <v>0</v>
      </c>
    </row>
    <row r="38" spans="1:10" s="151" customFormat="1" ht="18.75" customHeight="1" x14ac:dyDescent="0.25">
      <c r="A38" s="150">
        <v>2</v>
      </c>
      <c r="B38" s="169" t="s">
        <v>339</v>
      </c>
      <c r="C38" s="161">
        <f>SUM(C39:C42)</f>
        <v>68776.000869999989</v>
      </c>
      <c r="D38" s="161">
        <f>SUM(D39:D42)</f>
        <v>48664</v>
      </c>
      <c r="E38" s="186">
        <f>SUM(E39:E42)</f>
        <v>49477</v>
      </c>
      <c r="F38" s="186">
        <f>SUM(F39:F42)</f>
        <v>31436</v>
      </c>
      <c r="G38" s="186"/>
      <c r="H38" s="170">
        <f t="shared" si="0"/>
        <v>31436</v>
      </c>
    </row>
    <row r="39" spans="1:10" s="172" customFormat="1" ht="18.75" customHeight="1" x14ac:dyDescent="0.25">
      <c r="A39" s="171" t="s">
        <v>340</v>
      </c>
      <c r="B39" s="165" t="s">
        <v>341</v>
      </c>
      <c r="C39" s="166">
        <f>C46</f>
        <v>30085.150869999998</v>
      </c>
      <c r="D39" s="167">
        <v>42988</v>
      </c>
      <c r="E39" s="174">
        <f>E46</f>
        <v>33478</v>
      </c>
      <c r="F39" s="174">
        <f>F46</f>
        <v>31436</v>
      </c>
      <c r="G39" s="174"/>
      <c r="H39" s="170">
        <f t="shared" si="0"/>
        <v>31436</v>
      </c>
    </row>
    <row r="40" spans="1:10" s="172" customFormat="1" ht="18.75" customHeight="1" x14ac:dyDescent="0.25">
      <c r="A40" s="171" t="s">
        <v>340</v>
      </c>
      <c r="B40" s="165" t="s">
        <v>342</v>
      </c>
      <c r="C40" s="166">
        <v>38690.85</v>
      </c>
      <c r="D40" s="167">
        <v>5676</v>
      </c>
      <c r="E40" s="174">
        <v>15999</v>
      </c>
      <c r="F40" s="166">
        <v>0</v>
      </c>
      <c r="G40" s="166"/>
      <c r="H40" s="170">
        <f t="shared" si="0"/>
        <v>0</v>
      </c>
    </row>
    <row r="41" spans="1:10" s="172" customFormat="1" ht="18.75" customHeight="1" x14ac:dyDescent="0.25">
      <c r="A41" s="171" t="s">
        <v>340</v>
      </c>
      <c r="B41" s="165" t="s">
        <v>343</v>
      </c>
      <c r="C41" s="166">
        <v>0</v>
      </c>
      <c r="D41" s="167">
        <v>0</v>
      </c>
      <c r="E41" s="174">
        <f>C88</f>
        <v>0</v>
      </c>
      <c r="F41" s="166">
        <v>0</v>
      </c>
      <c r="G41" s="166"/>
      <c r="H41" s="170">
        <f t="shared" si="0"/>
        <v>0</v>
      </c>
    </row>
    <row r="42" spans="1:10" s="172" customFormat="1" ht="18.75" customHeight="1" x14ac:dyDescent="0.25">
      <c r="A42" s="171" t="s">
        <v>340</v>
      </c>
      <c r="B42" s="165" t="s">
        <v>344</v>
      </c>
      <c r="C42" s="166">
        <v>0</v>
      </c>
      <c r="D42" s="167">
        <v>0</v>
      </c>
      <c r="E42" s="174">
        <f>C89</f>
        <v>0</v>
      </c>
      <c r="F42" s="166">
        <v>0</v>
      </c>
      <c r="G42" s="166"/>
      <c r="H42" s="170">
        <f t="shared" si="0"/>
        <v>0</v>
      </c>
    </row>
    <row r="43" spans="1:10" s="182" customFormat="1" ht="14.25" x14ac:dyDescent="0.2">
      <c r="A43" s="158" t="s">
        <v>345</v>
      </c>
      <c r="B43" s="159" t="s">
        <v>346</v>
      </c>
      <c r="C43" s="163">
        <f>C47</f>
        <v>30085.150869999998</v>
      </c>
      <c r="D43" s="163">
        <f t="shared" ref="D43:G43" si="6">D47</f>
        <v>42988</v>
      </c>
      <c r="E43" s="163">
        <f t="shared" si="6"/>
        <v>33478</v>
      </c>
      <c r="F43" s="163">
        <f t="shared" si="6"/>
        <v>382189</v>
      </c>
      <c r="G43" s="163">
        <f t="shared" si="6"/>
        <v>3200</v>
      </c>
      <c r="H43" s="156">
        <f t="shared" si="0"/>
        <v>385389</v>
      </c>
    </row>
    <row r="44" spans="1:10" x14ac:dyDescent="0.25">
      <c r="A44" s="150">
        <v>1</v>
      </c>
      <c r="B44" s="169" t="s">
        <v>347</v>
      </c>
      <c r="C44" s="161">
        <f>C45+C46</f>
        <v>30085.150869999998</v>
      </c>
      <c r="D44" s="161">
        <f t="shared" ref="D44:G44" si="7">D45+D46</f>
        <v>42988</v>
      </c>
      <c r="E44" s="161">
        <f t="shared" si="7"/>
        <v>33478</v>
      </c>
      <c r="F44" s="161">
        <f t="shared" si="7"/>
        <v>382189</v>
      </c>
      <c r="G44" s="161">
        <f t="shared" si="7"/>
        <v>3200</v>
      </c>
      <c r="H44" s="170">
        <f t="shared" si="0"/>
        <v>385389</v>
      </c>
    </row>
    <row r="45" spans="1:10" s="172" customFormat="1" ht="16.899999999999999" customHeight="1" x14ac:dyDescent="0.25">
      <c r="A45" s="171" t="s">
        <v>340</v>
      </c>
      <c r="B45" s="165" t="s">
        <v>348</v>
      </c>
      <c r="C45" s="166">
        <v>0</v>
      </c>
      <c r="D45" s="167">
        <v>0</v>
      </c>
      <c r="E45" s="174">
        <v>0</v>
      </c>
      <c r="F45" s="166">
        <f>F43-F46</f>
        <v>350753</v>
      </c>
      <c r="G45" s="166">
        <f>G43-G46</f>
        <v>3200</v>
      </c>
      <c r="H45" s="168">
        <f t="shared" si="0"/>
        <v>353953</v>
      </c>
    </row>
    <row r="46" spans="1:10" s="172" customFormat="1" ht="16.149999999999999" customHeight="1" x14ac:dyDescent="0.25">
      <c r="A46" s="171" t="s">
        <v>340</v>
      </c>
      <c r="B46" s="165" t="s">
        <v>349</v>
      </c>
      <c r="C46" s="187">
        <v>30085.150869999998</v>
      </c>
      <c r="D46" s="167">
        <v>42988</v>
      </c>
      <c r="E46" s="174">
        <v>33478</v>
      </c>
      <c r="F46" s="166">
        <v>31436</v>
      </c>
      <c r="G46" s="166"/>
      <c r="H46" s="168">
        <f t="shared" si="0"/>
        <v>31436</v>
      </c>
    </row>
    <row r="47" spans="1:10" ht="18" customHeight="1" x14ac:dyDescent="0.25">
      <c r="A47" s="150">
        <v>2</v>
      </c>
      <c r="B47" s="169" t="s">
        <v>350</v>
      </c>
      <c r="C47" s="187">
        <f>C48+C50+C58</f>
        <v>30085.150869999998</v>
      </c>
      <c r="D47" s="162">
        <f>D48+D50+D58</f>
        <v>42988</v>
      </c>
      <c r="E47" s="161">
        <f>E48+E50+E58</f>
        <v>33478</v>
      </c>
      <c r="F47" s="161">
        <f>F48+F50+F58</f>
        <v>382189</v>
      </c>
      <c r="G47" s="161">
        <f>G48+G50+G58</f>
        <v>3200</v>
      </c>
      <c r="H47" s="170">
        <f t="shared" si="0"/>
        <v>385389</v>
      </c>
    </row>
    <row r="48" spans="1:10" s="172" customFormat="1" ht="20.25" customHeight="1" x14ac:dyDescent="0.25">
      <c r="A48" s="171" t="s">
        <v>372</v>
      </c>
      <c r="B48" s="165" t="s">
        <v>370</v>
      </c>
      <c r="C48" s="166">
        <v>0</v>
      </c>
      <c r="D48" s="167">
        <v>0</v>
      </c>
      <c r="E48" s="174">
        <f>C95</f>
        <v>0</v>
      </c>
      <c r="F48" s="166">
        <f>F49</f>
        <v>300000</v>
      </c>
      <c r="G48" s="166"/>
      <c r="H48" s="168">
        <f t="shared" si="0"/>
        <v>300000</v>
      </c>
    </row>
    <row r="49" spans="1:8" s="172" customFormat="1" ht="43.5" customHeight="1" x14ac:dyDescent="0.25">
      <c r="A49" s="171"/>
      <c r="B49" s="165" t="s">
        <v>371</v>
      </c>
      <c r="C49" s="166"/>
      <c r="D49" s="167"/>
      <c r="E49" s="174"/>
      <c r="F49" s="166">
        <v>300000</v>
      </c>
      <c r="G49" s="166"/>
      <c r="H49" s="168">
        <f t="shared" si="0"/>
        <v>300000</v>
      </c>
    </row>
    <row r="50" spans="1:8" s="172" customFormat="1" x14ac:dyDescent="0.25">
      <c r="A50" s="171" t="s">
        <v>351</v>
      </c>
      <c r="B50" s="165" t="s">
        <v>338</v>
      </c>
      <c r="C50" s="166">
        <f t="shared" ref="C50:E50" si="8">SUM(C51:C56)</f>
        <v>30085.150869999998</v>
      </c>
      <c r="D50" s="166">
        <f t="shared" si="8"/>
        <v>42988</v>
      </c>
      <c r="E50" s="166">
        <f t="shared" si="8"/>
        <v>33478</v>
      </c>
      <c r="F50" s="166">
        <f>SUM(F51:F57)</f>
        <v>82189</v>
      </c>
      <c r="G50" s="166">
        <f>SUM(G51:G57)</f>
        <v>3200</v>
      </c>
      <c r="H50" s="168">
        <f t="shared" si="0"/>
        <v>85389</v>
      </c>
    </row>
    <row r="51" spans="1:8" s="172" customFormat="1" ht="18" customHeight="1" x14ac:dyDescent="0.25">
      <c r="A51" s="171"/>
      <c r="B51" s="165" t="s">
        <v>327</v>
      </c>
      <c r="C51" s="166">
        <v>0</v>
      </c>
      <c r="D51" s="166"/>
      <c r="E51" s="174">
        <f>C97</f>
        <v>0</v>
      </c>
      <c r="F51" s="166">
        <v>0</v>
      </c>
      <c r="G51" s="166"/>
      <c r="H51" s="168">
        <f t="shared" si="0"/>
        <v>0</v>
      </c>
    </row>
    <row r="52" spans="1:8" s="177" customFormat="1" ht="36.75" customHeight="1" x14ac:dyDescent="0.25">
      <c r="A52" s="175"/>
      <c r="B52" s="176" t="s">
        <v>328</v>
      </c>
      <c r="C52" s="173">
        <f>19639.101227+6796.77858</f>
        <v>26435.879806999998</v>
      </c>
      <c r="D52" s="174">
        <f>'[1]Biểu 30-KH vay và trả nợ 2021'!$F$45</f>
        <v>30710</v>
      </c>
      <c r="E52" s="174">
        <v>24000</v>
      </c>
      <c r="F52" s="188">
        <v>76000</v>
      </c>
      <c r="G52" s="188"/>
      <c r="H52" s="168">
        <f t="shared" si="0"/>
        <v>76000</v>
      </c>
    </row>
    <row r="53" spans="1:8" s="177" customFormat="1" ht="29.25" x14ac:dyDescent="0.25">
      <c r="A53" s="175"/>
      <c r="B53" s="178" t="s">
        <v>329</v>
      </c>
      <c r="C53" s="174">
        <v>0</v>
      </c>
      <c r="D53" s="174">
        <f>'[1]Biểu 30-KH vay và trả nợ 2021'!$F$46</f>
        <v>1808</v>
      </c>
      <c r="E53" s="174">
        <v>1808</v>
      </c>
      <c r="F53" s="188">
        <v>410</v>
      </c>
      <c r="G53" s="188">
        <v>661</v>
      </c>
      <c r="H53" s="168">
        <f t="shared" si="0"/>
        <v>1071</v>
      </c>
    </row>
    <row r="54" spans="1:8" s="177" customFormat="1" ht="28.5" customHeight="1" x14ac:dyDescent="0.25">
      <c r="A54" s="175"/>
      <c r="B54" s="165" t="s">
        <v>330</v>
      </c>
      <c r="C54" s="189">
        <v>3164.2740749999998</v>
      </c>
      <c r="D54" s="174">
        <f>'[1]Biểu 30-KH vay và trả nợ 2021'!$F$47</f>
        <v>4970</v>
      </c>
      <c r="E54" s="174">
        <v>4970</v>
      </c>
      <c r="F54" s="188">
        <v>2779</v>
      </c>
      <c r="G54" s="188">
        <v>2539</v>
      </c>
      <c r="H54" s="168">
        <f t="shared" si="0"/>
        <v>5318</v>
      </c>
    </row>
    <row r="55" spans="1:8" s="177" customFormat="1" ht="27" customHeight="1" x14ac:dyDescent="0.25">
      <c r="A55" s="175"/>
      <c r="B55" s="165" t="s">
        <v>331</v>
      </c>
      <c r="C55" s="189">
        <v>484.99698799999999</v>
      </c>
      <c r="D55" s="190">
        <f>'[1]Biểu 30-KH vay và trả nợ 2021'!$F$48</f>
        <v>5500</v>
      </c>
      <c r="E55" s="174">
        <v>2700</v>
      </c>
      <c r="F55" s="188">
        <v>3000</v>
      </c>
      <c r="G55" s="188"/>
      <c r="H55" s="168">
        <f t="shared" si="0"/>
        <v>3000</v>
      </c>
    </row>
    <row r="56" spans="1:8" s="177" customFormat="1" ht="61.5" hidden="1" customHeight="1" x14ac:dyDescent="0.25">
      <c r="A56" s="175"/>
      <c r="B56" s="179" t="s">
        <v>332</v>
      </c>
      <c r="C56" s="173">
        <v>0</v>
      </c>
      <c r="D56" s="191">
        <v>0</v>
      </c>
      <c r="E56" s="174">
        <v>0</v>
      </c>
      <c r="F56" s="192"/>
      <c r="G56" s="192"/>
      <c r="H56" s="170">
        <f t="shared" si="0"/>
        <v>0</v>
      </c>
    </row>
    <row r="57" spans="1:8" s="177" customFormat="1" ht="43.5" hidden="1" customHeight="1" x14ac:dyDescent="0.25">
      <c r="A57" s="175"/>
      <c r="B57" s="193" t="s">
        <v>352</v>
      </c>
      <c r="C57" s="173"/>
      <c r="D57" s="191"/>
      <c r="E57" s="174"/>
      <c r="F57" s="188"/>
      <c r="G57" s="188"/>
      <c r="H57" s="170">
        <f t="shared" si="0"/>
        <v>0</v>
      </c>
    </row>
    <row r="58" spans="1:8" s="172" customFormat="1" x14ac:dyDescent="0.25">
      <c r="A58" s="171" t="s">
        <v>353</v>
      </c>
      <c r="B58" s="165" t="s">
        <v>333</v>
      </c>
      <c r="C58" s="166">
        <v>0</v>
      </c>
      <c r="D58" s="166">
        <v>0</v>
      </c>
      <c r="E58" s="174">
        <f>C102</f>
        <v>0</v>
      </c>
      <c r="F58" s="166">
        <v>0</v>
      </c>
      <c r="G58" s="166"/>
      <c r="H58" s="170">
        <f t="shared" si="0"/>
        <v>0</v>
      </c>
    </row>
    <row r="59" spans="1:8" x14ac:dyDescent="0.25">
      <c r="A59" s="158" t="s">
        <v>354</v>
      </c>
      <c r="B59" s="159" t="s">
        <v>355</v>
      </c>
      <c r="C59" s="180">
        <f>C61+C63+C71</f>
        <v>274471.85457999993</v>
      </c>
      <c r="D59" s="164">
        <f>D61+D63+D71</f>
        <v>289586.85000000003</v>
      </c>
      <c r="E59" s="163">
        <f t="shared" ref="E59:G59" si="9">E61+E63+E71</f>
        <v>258472.8578791999</v>
      </c>
      <c r="F59" s="163">
        <f t="shared" si="9"/>
        <v>609225.43087919988</v>
      </c>
      <c r="G59" s="163">
        <f t="shared" si="9"/>
        <v>3200</v>
      </c>
      <c r="H59" s="156">
        <f t="shared" si="0"/>
        <v>612425.43087919988</v>
      </c>
    </row>
    <row r="60" spans="1:8" ht="29.25" customHeight="1" x14ac:dyDescent="0.25">
      <c r="A60" s="150"/>
      <c r="B60" s="165" t="s">
        <v>356</v>
      </c>
      <c r="C60" s="166">
        <f>C59/C9*100</f>
        <v>12.714489471786406</v>
      </c>
      <c r="D60" s="166">
        <f t="shared" ref="D60:H60" si="10">D59/D9*100</f>
        <v>16.856829770885724</v>
      </c>
      <c r="E60" s="166">
        <f t="shared" si="10"/>
        <v>9.4300540082959579</v>
      </c>
      <c r="F60" s="166">
        <f t="shared" si="10"/>
        <v>25.055745096780559</v>
      </c>
      <c r="G60" s="166"/>
      <c r="H60" s="166">
        <f t="shared" si="10"/>
        <v>25.187352183822192</v>
      </c>
    </row>
    <row r="61" spans="1:8" ht="21" customHeight="1" x14ac:dyDescent="0.25">
      <c r="A61" s="150">
        <v>1</v>
      </c>
      <c r="B61" s="169" t="s">
        <v>370</v>
      </c>
      <c r="C61" s="161"/>
      <c r="D61" s="162">
        <v>0</v>
      </c>
      <c r="E61" s="174">
        <f>C105</f>
        <v>0</v>
      </c>
      <c r="F61" s="161">
        <f>F62</f>
        <v>300000</v>
      </c>
      <c r="G61" s="161"/>
      <c r="H61" s="170">
        <f t="shared" si="0"/>
        <v>300000</v>
      </c>
    </row>
    <row r="62" spans="1:8" s="172" customFormat="1" ht="35.25" customHeight="1" x14ac:dyDescent="0.25">
      <c r="A62" s="171"/>
      <c r="B62" s="165" t="s">
        <v>371</v>
      </c>
      <c r="C62" s="166"/>
      <c r="D62" s="166"/>
      <c r="E62" s="174"/>
      <c r="F62" s="166">
        <f>F16+F48-F28</f>
        <v>300000</v>
      </c>
      <c r="G62" s="166"/>
      <c r="H62" s="170">
        <f t="shared" si="0"/>
        <v>300000</v>
      </c>
    </row>
    <row r="63" spans="1:8" s="151" customFormat="1" ht="20.25" customHeight="1" x14ac:dyDescent="0.25">
      <c r="A63" s="150">
        <v>2</v>
      </c>
      <c r="B63" s="169" t="s">
        <v>326</v>
      </c>
      <c r="C63" s="161">
        <f t="shared" ref="C63:E63" si="11">SUM(C64:C69)</f>
        <v>255471.8545799999</v>
      </c>
      <c r="D63" s="161">
        <f t="shared" si="11"/>
        <v>289586.85000000003</v>
      </c>
      <c r="E63" s="161">
        <f t="shared" si="11"/>
        <v>258472.8578791999</v>
      </c>
      <c r="F63" s="161">
        <f>SUM(F64:F70)</f>
        <v>309225.43087919988</v>
      </c>
      <c r="G63" s="161">
        <f>SUM(G64:G70)</f>
        <v>3200</v>
      </c>
      <c r="H63" s="170">
        <f t="shared" si="0"/>
        <v>312425.43087919988</v>
      </c>
    </row>
    <row r="64" spans="1:8" s="172" customFormat="1" ht="20.25" customHeight="1" x14ac:dyDescent="0.25">
      <c r="A64" s="171"/>
      <c r="B64" s="165" t="s">
        <v>327</v>
      </c>
      <c r="C64" s="166">
        <f>C19-C31+C51</f>
        <v>174674.69895999998</v>
      </c>
      <c r="D64" s="167">
        <f>D19-D31+D51</f>
        <v>153908.85999999999</v>
      </c>
      <c r="E64" s="166">
        <f>E19-E31+E51</f>
        <v>153909.27195999998</v>
      </c>
      <c r="F64" s="166">
        <f>F19-F31+F51</f>
        <v>133143.84495999999</v>
      </c>
      <c r="G64" s="166"/>
      <c r="H64" s="168">
        <f t="shared" si="0"/>
        <v>133143.84495999999</v>
      </c>
    </row>
    <row r="65" spans="1:8" s="177" customFormat="1" ht="28.5" x14ac:dyDescent="0.25">
      <c r="A65" s="194"/>
      <c r="B65" s="176" t="s">
        <v>328</v>
      </c>
      <c r="C65" s="166">
        <f t="shared" ref="C65:G68" si="12">C20-C32+C52</f>
        <v>63709.6740519999</v>
      </c>
      <c r="D65" s="167">
        <f t="shared" si="12"/>
        <v>100331.79000000001</v>
      </c>
      <c r="E65" s="166">
        <f t="shared" si="12"/>
        <v>80057.6740519999</v>
      </c>
      <c r="F65" s="166">
        <f t="shared" si="12"/>
        <v>148430.6740519999</v>
      </c>
      <c r="G65" s="166"/>
      <c r="H65" s="168">
        <f t="shared" si="0"/>
        <v>148430.6740519999</v>
      </c>
    </row>
    <row r="66" spans="1:8" s="177" customFormat="1" ht="28.5" customHeight="1" x14ac:dyDescent="0.25">
      <c r="A66" s="194"/>
      <c r="B66" s="178" t="s">
        <v>329</v>
      </c>
      <c r="C66" s="166">
        <f t="shared" si="12"/>
        <v>12680</v>
      </c>
      <c r="D66" s="167">
        <f t="shared" si="12"/>
        <v>17974</v>
      </c>
      <c r="E66" s="166">
        <f t="shared" si="12"/>
        <v>13634.5544632</v>
      </c>
      <c r="F66" s="166">
        <f>F21-F33+F53</f>
        <v>12906.5544632</v>
      </c>
      <c r="G66" s="166">
        <f>G21-G33+G53</f>
        <v>661</v>
      </c>
      <c r="H66" s="168">
        <f t="shared" si="0"/>
        <v>13567.5544632</v>
      </c>
    </row>
    <row r="67" spans="1:8" s="177" customFormat="1" ht="28.5" customHeight="1" x14ac:dyDescent="0.25">
      <c r="A67" s="194"/>
      <c r="B67" s="165" t="s">
        <v>330</v>
      </c>
      <c r="C67" s="185">
        <f t="shared" si="12"/>
        <v>3761.654638</v>
      </c>
      <c r="D67" s="167">
        <f t="shared" si="12"/>
        <v>8159.38</v>
      </c>
      <c r="E67" s="166">
        <f t="shared" si="12"/>
        <v>7972.4953139999998</v>
      </c>
      <c r="F67" s="166">
        <f t="shared" si="12"/>
        <v>9739.4953139999998</v>
      </c>
      <c r="G67" s="166">
        <f t="shared" si="12"/>
        <v>2539</v>
      </c>
      <c r="H67" s="168">
        <f t="shared" si="0"/>
        <v>12278.495314</v>
      </c>
    </row>
    <row r="68" spans="1:8" s="177" customFormat="1" ht="33" customHeight="1" x14ac:dyDescent="0.25">
      <c r="A68" s="194"/>
      <c r="B68" s="165" t="s">
        <v>331</v>
      </c>
      <c r="C68" s="185">
        <f t="shared" si="12"/>
        <v>645.82692999999995</v>
      </c>
      <c r="D68" s="167">
        <f t="shared" si="12"/>
        <v>9212.82</v>
      </c>
      <c r="E68" s="166">
        <f t="shared" si="12"/>
        <v>2898.8620900000001</v>
      </c>
      <c r="F68" s="166">
        <f>F23-F35+F55</f>
        <v>5004.8620900000005</v>
      </c>
      <c r="G68" s="166"/>
      <c r="H68" s="168">
        <f t="shared" si="0"/>
        <v>5004.8620900000005</v>
      </c>
    </row>
    <row r="69" spans="1:8" s="177" customFormat="1" ht="58.5" hidden="1" customHeight="1" x14ac:dyDescent="0.25">
      <c r="A69" s="194"/>
      <c r="B69" s="179" t="s">
        <v>332</v>
      </c>
      <c r="C69" s="185">
        <v>0</v>
      </c>
      <c r="D69" s="167">
        <v>0</v>
      </c>
      <c r="E69" s="166">
        <v>0</v>
      </c>
      <c r="F69" s="166">
        <f>F24-F36+F56</f>
        <v>0</v>
      </c>
      <c r="G69" s="166"/>
      <c r="H69" s="170">
        <f t="shared" si="0"/>
        <v>0</v>
      </c>
    </row>
    <row r="70" spans="1:8" s="177" customFormat="1" ht="58.5" hidden="1" customHeight="1" x14ac:dyDescent="0.25">
      <c r="A70" s="194"/>
      <c r="B70" s="193" t="s">
        <v>352</v>
      </c>
      <c r="C70" s="185"/>
      <c r="D70" s="167"/>
      <c r="E70" s="166"/>
      <c r="F70" s="166">
        <f>F25-F37+F57</f>
        <v>0</v>
      </c>
      <c r="G70" s="166"/>
      <c r="H70" s="170">
        <f t="shared" si="0"/>
        <v>0</v>
      </c>
    </row>
    <row r="71" spans="1:8" ht="24.75" customHeight="1" x14ac:dyDescent="0.25">
      <c r="A71" s="150">
        <v>3</v>
      </c>
      <c r="B71" s="169" t="s">
        <v>333</v>
      </c>
      <c r="C71" s="161">
        <f>C25-C37+C58</f>
        <v>19000</v>
      </c>
      <c r="D71" s="161">
        <f>D25-D37+D58</f>
        <v>0</v>
      </c>
      <c r="E71" s="161">
        <f>E25-E37+E58</f>
        <v>0</v>
      </c>
      <c r="F71" s="161">
        <f t="shared" ref="F71" si="13">F25-F37+F58</f>
        <v>0</v>
      </c>
      <c r="G71" s="161"/>
      <c r="H71" s="170">
        <f t="shared" si="0"/>
        <v>0</v>
      </c>
    </row>
    <row r="72" spans="1:8" s="182" customFormat="1" ht="18" customHeight="1" x14ac:dyDescent="0.2">
      <c r="A72" s="158" t="s">
        <v>357</v>
      </c>
      <c r="B72" s="159" t="s">
        <v>358</v>
      </c>
      <c r="C72" s="181">
        <f>C73+C75</f>
        <v>2524.6651640000005</v>
      </c>
      <c r="D72" s="181">
        <f t="shared" ref="D72:E72" si="14">D73+D75</f>
        <v>4637</v>
      </c>
      <c r="E72" s="181">
        <f t="shared" si="14"/>
        <v>4044.8041750000007</v>
      </c>
      <c r="F72" s="181">
        <f>F73+F75</f>
        <v>5659.8</v>
      </c>
      <c r="G72" s="181"/>
      <c r="H72" s="156">
        <f t="shared" si="0"/>
        <v>5659.8</v>
      </c>
    </row>
    <row r="73" spans="1:8" s="151" customFormat="1" ht="18" customHeight="1" x14ac:dyDescent="0.25">
      <c r="A73" s="150">
        <v>1</v>
      </c>
      <c r="B73" s="169" t="s">
        <v>370</v>
      </c>
      <c r="C73" s="174"/>
      <c r="D73" s="174"/>
      <c r="E73" s="174"/>
      <c r="F73" s="186">
        <f>F74</f>
        <v>370.8</v>
      </c>
      <c r="G73" s="186"/>
      <c r="H73" s="170">
        <f t="shared" si="0"/>
        <v>370.8</v>
      </c>
    </row>
    <row r="74" spans="1:8" s="172" customFormat="1" ht="37.5" customHeight="1" x14ac:dyDescent="0.25">
      <c r="A74" s="171"/>
      <c r="B74" s="216" t="s">
        <v>371</v>
      </c>
      <c r="C74" s="174"/>
      <c r="D74" s="174"/>
      <c r="E74" s="174"/>
      <c r="F74" s="174">
        <v>370.8</v>
      </c>
      <c r="G74" s="174"/>
      <c r="H74" s="170">
        <f t="shared" ref="H74:H82" si="15">F74+G74</f>
        <v>370.8</v>
      </c>
    </row>
    <row r="75" spans="1:8" s="151" customFormat="1" ht="21" customHeight="1" x14ac:dyDescent="0.25">
      <c r="A75" s="150">
        <v>2</v>
      </c>
      <c r="B75" s="169" t="s">
        <v>326</v>
      </c>
      <c r="C75" s="186">
        <f t="shared" ref="C75:E75" si="16">SUM(C76:C81)</f>
        <v>2524.6651640000005</v>
      </c>
      <c r="D75" s="186">
        <f t="shared" si="16"/>
        <v>4637</v>
      </c>
      <c r="E75" s="186">
        <f t="shared" si="16"/>
        <v>4044.8041750000007</v>
      </c>
      <c r="F75" s="186">
        <f>SUM(F76:F81)</f>
        <v>5289</v>
      </c>
      <c r="G75" s="186"/>
      <c r="H75" s="170">
        <f t="shared" si="15"/>
        <v>5289</v>
      </c>
    </row>
    <row r="76" spans="1:8" s="196" customFormat="1" ht="21" customHeight="1" x14ac:dyDescent="0.25">
      <c r="A76" s="195"/>
      <c r="B76" s="165" t="s">
        <v>327</v>
      </c>
      <c r="C76" s="173">
        <v>2009.877164</v>
      </c>
      <c r="D76" s="174">
        <f>'[1]Biểu 30-KH vay và trả nợ 2021'!$F$61</f>
        <v>1751</v>
      </c>
      <c r="E76" s="174">
        <v>1751</v>
      </c>
      <c r="F76" s="174">
        <v>1539</v>
      </c>
      <c r="G76" s="174"/>
      <c r="H76" s="168">
        <f t="shared" si="15"/>
        <v>1539</v>
      </c>
    </row>
    <row r="77" spans="1:8" ht="32.25" customHeight="1" x14ac:dyDescent="0.25">
      <c r="A77" s="158"/>
      <c r="B77" s="176" t="s">
        <v>328</v>
      </c>
      <c r="C77" s="166"/>
      <c r="D77" s="174">
        <f>'[1]Biểu 30-KH vay và trả nợ 2021'!$F$62</f>
        <v>2014</v>
      </c>
      <c r="E77" s="166">
        <f>'[2]2.04-TT84'!$G$14</f>
        <v>1754.1933999999999</v>
      </c>
      <c r="F77" s="166">
        <v>3121</v>
      </c>
      <c r="G77" s="166"/>
      <c r="H77" s="168">
        <f t="shared" si="15"/>
        <v>3121</v>
      </c>
    </row>
    <row r="78" spans="1:8" ht="29.25" customHeight="1" x14ac:dyDescent="0.25">
      <c r="A78" s="158"/>
      <c r="B78" s="178" t="s">
        <v>329</v>
      </c>
      <c r="C78" s="173">
        <f>354.53+131.174</f>
        <v>485.70399999999995</v>
      </c>
      <c r="D78" s="166">
        <f>'[1]Biểu 30-KH vay và trả nợ 2021'!$F$63</f>
        <v>337</v>
      </c>
      <c r="E78" s="166">
        <f>'[2]2.04-TT84'!$G$13</f>
        <v>289.76</v>
      </c>
      <c r="F78" s="166">
        <v>281</v>
      </c>
      <c r="G78" s="166"/>
      <c r="H78" s="168">
        <f t="shared" si="15"/>
        <v>281</v>
      </c>
    </row>
    <row r="79" spans="1:8" ht="15.75" x14ac:dyDescent="0.25">
      <c r="A79" s="158"/>
      <c r="B79" s="165" t="s">
        <v>330</v>
      </c>
      <c r="C79" s="173">
        <f>13.241+9.063</f>
        <v>22.304000000000002</v>
      </c>
      <c r="D79" s="166">
        <f>'[1]Biểu 30-KH vay và trả nợ 2021'!$F$64</f>
        <v>173</v>
      </c>
      <c r="E79" s="166">
        <f>'[2]2.04-TT84'!$G$15</f>
        <v>174.5102</v>
      </c>
      <c r="F79" s="166">
        <v>215</v>
      </c>
      <c r="G79" s="166"/>
      <c r="H79" s="168">
        <f t="shared" si="15"/>
        <v>215</v>
      </c>
    </row>
    <row r="80" spans="1:8" ht="30" x14ac:dyDescent="0.25">
      <c r="A80" s="212"/>
      <c r="B80" s="213" t="s">
        <v>331</v>
      </c>
      <c r="C80" s="214">
        <f>1.732+5.048</f>
        <v>6.78</v>
      </c>
      <c r="D80" s="200">
        <f>'[1]Biểu 30-KH vay và trả nợ 2021'!$F$65</f>
        <v>362</v>
      </c>
      <c r="E80" s="200">
        <f>'[2]2.04-TT84'!$G$16</f>
        <v>75.340575000000001</v>
      </c>
      <c r="F80" s="200">
        <v>133</v>
      </c>
      <c r="G80" s="200"/>
      <c r="H80" s="201">
        <f t="shared" si="15"/>
        <v>133</v>
      </c>
    </row>
    <row r="81" spans="1:10" s="172" customFormat="1" ht="57.75" hidden="1" customHeight="1" x14ac:dyDescent="0.25">
      <c r="A81" s="208"/>
      <c r="B81" s="209" t="s">
        <v>332</v>
      </c>
      <c r="C81" s="210">
        <v>0</v>
      </c>
      <c r="D81" s="210">
        <v>0</v>
      </c>
      <c r="E81" s="210">
        <v>0</v>
      </c>
      <c r="F81" s="210">
        <f>F69*2.25/100</f>
        <v>0</v>
      </c>
      <c r="G81" s="210"/>
      <c r="H81" s="211">
        <f t="shared" si="15"/>
        <v>0</v>
      </c>
      <c r="I81" s="197"/>
      <c r="J81" s="197"/>
    </row>
    <row r="82" spans="1:10" s="172" customFormat="1" ht="35.25" hidden="1" customHeight="1" x14ac:dyDescent="0.25">
      <c r="A82" s="198"/>
      <c r="B82" s="199" t="s">
        <v>352</v>
      </c>
      <c r="C82" s="200"/>
      <c r="D82" s="200"/>
      <c r="E82" s="200"/>
      <c r="F82" s="200"/>
      <c r="G82" s="200"/>
      <c r="H82" s="201">
        <f t="shared" si="15"/>
        <v>0</v>
      </c>
      <c r="I82" s="197"/>
      <c r="J82" s="197"/>
    </row>
    <row r="83" spans="1:10" ht="15.75" x14ac:dyDescent="0.25">
      <c r="A83" s="202"/>
      <c r="C83" s="243"/>
      <c r="D83" s="243"/>
      <c r="E83" s="243"/>
      <c r="F83" s="243"/>
      <c r="G83" s="218"/>
      <c r="H83" s="218"/>
    </row>
    <row r="84" spans="1:10" x14ac:dyDescent="0.25">
      <c r="A84" s="244"/>
      <c r="B84" s="145" t="s">
        <v>249</v>
      </c>
    </row>
    <row r="85" spans="1:10" ht="15.75" x14ac:dyDescent="0.25">
      <c r="A85" s="244"/>
      <c r="C85" s="250"/>
      <c r="D85" s="250"/>
      <c r="E85" s="250"/>
      <c r="F85" s="250"/>
      <c r="G85" s="217"/>
      <c r="H85" s="217"/>
    </row>
    <row r="86" spans="1:10" ht="15.75" x14ac:dyDescent="0.25">
      <c r="A86" s="244"/>
      <c r="C86" s="248"/>
      <c r="D86" s="248"/>
      <c r="E86" s="248"/>
      <c r="F86" s="248"/>
      <c r="G86" s="219"/>
      <c r="H86" s="219"/>
    </row>
    <row r="87" spans="1:10" ht="15.75" x14ac:dyDescent="0.25">
      <c r="A87" s="244"/>
      <c r="C87" s="248"/>
      <c r="D87" s="248"/>
      <c r="E87" s="248"/>
      <c r="F87" s="248"/>
      <c r="G87" s="219"/>
      <c r="H87" s="219"/>
    </row>
    <row r="88" spans="1:10" ht="15.75" x14ac:dyDescent="0.25">
      <c r="C88" s="250"/>
      <c r="D88" s="250"/>
      <c r="E88" s="250"/>
      <c r="F88" s="250"/>
      <c r="G88" s="217"/>
      <c r="H88" s="217"/>
    </row>
  </sheetData>
  <mergeCells count="17">
    <mergeCell ref="C88:F88"/>
    <mergeCell ref="A6:A7"/>
    <mergeCell ref="B6:B7"/>
    <mergeCell ref="C6:C7"/>
    <mergeCell ref="D6:E6"/>
    <mergeCell ref="F6:F7"/>
    <mergeCell ref="G6:G7"/>
    <mergeCell ref="H6:H7"/>
    <mergeCell ref="C83:F83"/>
    <mergeCell ref="A84:A87"/>
    <mergeCell ref="A1:B1"/>
    <mergeCell ref="A4:H4"/>
    <mergeCell ref="A2:B2"/>
    <mergeCell ref="A3:H3"/>
    <mergeCell ref="C85:F85"/>
    <mergeCell ref="C87:F87"/>
    <mergeCell ref="C86:F8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K11" sqref="K11"/>
    </sheetView>
  </sheetViews>
  <sheetFormatPr defaultRowHeight="15.75" x14ac:dyDescent="0.25"/>
  <cols>
    <col min="1" max="1" width="5.75" customWidth="1"/>
    <col min="2" max="2" width="69" customWidth="1"/>
    <col min="3" max="3" width="21" customWidth="1"/>
    <col min="4" max="4" width="20.25" customWidth="1"/>
    <col min="6" max="6" width="19.375" hidden="1" customWidth="1"/>
  </cols>
  <sheetData>
    <row r="1" spans="1:8" x14ac:dyDescent="0.25">
      <c r="A1" s="245" t="s">
        <v>381</v>
      </c>
      <c r="B1" s="245"/>
      <c r="D1" s="7" t="s">
        <v>310</v>
      </c>
    </row>
    <row r="3" spans="1:8" ht="24" customHeight="1" x14ac:dyDescent="0.25">
      <c r="A3" s="253" t="s">
        <v>19</v>
      </c>
      <c r="B3" s="253"/>
      <c r="C3" s="253"/>
      <c r="D3" s="253"/>
    </row>
    <row r="4" spans="1:8" ht="24" customHeight="1" x14ac:dyDescent="0.25">
      <c r="A4" s="246" t="s">
        <v>384</v>
      </c>
      <c r="B4" s="246"/>
      <c r="C4" s="246"/>
      <c r="D4" s="246"/>
      <c r="E4" s="221"/>
      <c r="F4" s="221"/>
      <c r="G4" s="221"/>
      <c r="H4" s="221"/>
    </row>
    <row r="5" spans="1:8" ht="21" customHeight="1" x14ac:dyDescent="0.25">
      <c r="D5" s="2" t="s">
        <v>312</v>
      </c>
    </row>
    <row r="6" spans="1:8" ht="27" customHeight="1" x14ac:dyDescent="0.25">
      <c r="A6" s="14" t="s">
        <v>0</v>
      </c>
      <c r="B6" s="14" t="s">
        <v>1</v>
      </c>
      <c r="C6" s="14" t="s">
        <v>2</v>
      </c>
      <c r="D6" s="14" t="s">
        <v>6</v>
      </c>
      <c r="F6" s="19">
        <f>C7+'Bieu 03a'!C16</f>
        <v>1020951.480336</v>
      </c>
    </row>
    <row r="7" spans="1:8" ht="24" customHeight="1" x14ac:dyDescent="0.25">
      <c r="A7" s="6"/>
      <c r="B7" s="20" t="s">
        <v>3</v>
      </c>
      <c r="C7" s="234">
        <f>C8+C11</f>
        <v>940000</v>
      </c>
      <c r="D7" s="6"/>
    </row>
    <row r="8" spans="1:8" ht="63" customHeight="1" x14ac:dyDescent="0.25">
      <c r="A8" s="9" t="s">
        <v>4</v>
      </c>
      <c r="B8" s="18" t="s">
        <v>309</v>
      </c>
      <c r="C8" s="236">
        <f>C9+C10</f>
        <v>522321.94729599997</v>
      </c>
      <c r="D8" s="4"/>
    </row>
    <row r="9" spans="1:8" s="13" customFormat="1" ht="24" customHeight="1" x14ac:dyDescent="0.25">
      <c r="A9" s="10">
        <v>1</v>
      </c>
      <c r="B9" s="12" t="s">
        <v>20</v>
      </c>
      <c r="C9" s="237">
        <f>176416015402/1000000</f>
        <v>176416.01540199999</v>
      </c>
      <c r="D9" s="254" t="s">
        <v>367</v>
      </c>
    </row>
    <row r="10" spans="1:8" s="13" customFormat="1" ht="24" customHeight="1" x14ac:dyDescent="0.25">
      <c r="A10" s="10">
        <v>2</v>
      </c>
      <c r="B10" s="12" t="s">
        <v>21</v>
      </c>
      <c r="C10" s="237">
        <f>345905931894/1000000</f>
        <v>345905.93189399998</v>
      </c>
      <c r="D10" s="255"/>
    </row>
    <row r="11" spans="1:8" ht="24" customHeight="1" x14ac:dyDescent="0.25">
      <c r="A11" s="9" t="s">
        <v>5</v>
      </c>
      <c r="B11" s="4" t="s">
        <v>386</v>
      </c>
      <c r="C11" s="236">
        <f>SUM(C12:C14)</f>
        <v>417678.05270400003</v>
      </c>
      <c r="D11" s="4"/>
    </row>
    <row r="12" spans="1:8" ht="36" customHeight="1" x14ac:dyDescent="0.25">
      <c r="A12" s="10">
        <v>1</v>
      </c>
      <c r="B12" s="11" t="s">
        <v>9</v>
      </c>
      <c r="C12" s="237">
        <f>30099753000/1000000</f>
        <v>30099.753000000001</v>
      </c>
      <c r="D12" s="12"/>
    </row>
    <row r="13" spans="1:8" ht="48.75" customHeight="1" x14ac:dyDescent="0.25">
      <c r="A13" s="10">
        <v>2</v>
      </c>
      <c r="B13" s="11" t="s">
        <v>12</v>
      </c>
      <c r="C13" s="237">
        <f>128864699000/1000000</f>
        <v>128864.69899999999</v>
      </c>
      <c r="D13" s="4"/>
    </row>
    <row r="14" spans="1:8" ht="63.75" customHeight="1" x14ac:dyDescent="0.25">
      <c r="A14" s="10">
        <v>3</v>
      </c>
      <c r="B14" s="11" t="s">
        <v>13</v>
      </c>
      <c r="C14" s="237">
        <f>258713600704/1000000</f>
        <v>258713.60070400001</v>
      </c>
      <c r="D14" s="4"/>
    </row>
    <row r="15" spans="1:8" ht="29.25" customHeight="1" x14ac:dyDescent="0.25">
      <c r="A15" s="1"/>
      <c r="B15" s="1"/>
      <c r="C15" s="8"/>
      <c r="D15" s="1"/>
    </row>
  </sheetData>
  <mergeCells count="4">
    <mergeCell ref="A1:B1"/>
    <mergeCell ref="A3:D3"/>
    <mergeCell ref="A4:D4"/>
    <mergeCell ref="D9:D1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activeCell="A4" sqref="A4:L4"/>
    </sheetView>
  </sheetViews>
  <sheetFormatPr defaultColWidth="8" defaultRowHeight="15" x14ac:dyDescent="0.25"/>
  <cols>
    <col min="1" max="1" width="7.375" style="63" customWidth="1"/>
    <col min="2" max="2" width="42" style="71" customWidth="1"/>
    <col min="3" max="3" width="37.375" style="71" customWidth="1"/>
    <col min="4" max="4" width="10.125" style="71" hidden="1" customWidth="1"/>
    <col min="5" max="5" width="8.75" style="71" hidden="1" customWidth="1"/>
    <col min="6" max="6" width="21.375" style="85" hidden="1" customWidth="1"/>
    <col min="7" max="7" width="21.625" style="63" hidden="1" customWidth="1"/>
    <col min="8" max="8" width="20.625" style="63" hidden="1" customWidth="1"/>
    <col min="9" max="9" width="20.5" style="63" hidden="1" customWidth="1"/>
    <col min="10" max="10" width="16.75" style="63" hidden="1" customWidth="1"/>
    <col min="11" max="11" width="21" style="63" hidden="1" customWidth="1"/>
    <col min="12" max="12" width="21.375" style="63" customWidth="1"/>
    <col min="13" max="13" width="8" style="63" hidden="1" customWidth="1"/>
    <col min="14" max="15" width="8" style="63" customWidth="1"/>
    <col min="16" max="16" width="13.625" style="63" hidden="1" customWidth="1"/>
    <col min="17" max="27" width="8" style="63" customWidth="1"/>
    <col min="28" max="28" width="2.25" style="63" customWidth="1"/>
    <col min="29" max="16384" width="8" style="63"/>
  </cols>
  <sheetData>
    <row r="1" spans="1:16" ht="19.5" customHeight="1" x14ac:dyDescent="0.25">
      <c r="A1" s="245" t="s">
        <v>381</v>
      </c>
      <c r="B1" s="245"/>
      <c r="L1" s="87" t="s">
        <v>366</v>
      </c>
    </row>
    <row r="2" spans="1:16" ht="19.5" customHeight="1" x14ac:dyDescent="0.25">
      <c r="A2" s="21"/>
      <c r="B2" s="21"/>
    </row>
    <row r="3" spans="1:16" s="57" customFormat="1" ht="46.5" customHeight="1" x14ac:dyDescent="0.3">
      <c r="A3" s="263" t="s">
        <v>306</v>
      </c>
      <c r="B3" s="263"/>
      <c r="C3" s="263"/>
      <c r="D3" s="263"/>
      <c r="E3" s="263"/>
      <c r="F3" s="263"/>
      <c r="G3" s="263"/>
      <c r="H3" s="263"/>
      <c r="I3" s="263"/>
      <c r="J3" s="263"/>
      <c r="K3" s="263"/>
      <c r="L3" s="263"/>
    </row>
    <row r="4" spans="1:16" s="58" customFormat="1" ht="18.75" customHeight="1" x14ac:dyDescent="0.3">
      <c r="A4" s="246" t="s">
        <v>384</v>
      </c>
      <c r="B4" s="246"/>
      <c r="C4" s="246"/>
      <c r="D4" s="246"/>
      <c r="E4" s="246"/>
      <c r="F4" s="246"/>
      <c r="G4" s="246"/>
      <c r="H4" s="246"/>
      <c r="I4" s="246"/>
      <c r="J4" s="246"/>
      <c r="K4" s="246"/>
      <c r="L4" s="246"/>
    </row>
    <row r="5" spans="1:16" s="58" customFormat="1" ht="29.25" customHeight="1" x14ac:dyDescent="0.3">
      <c r="A5" s="59"/>
      <c r="B5" s="59"/>
      <c r="C5" s="59"/>
      <c r="D5" s="59"/>
      <c r="E5" s="59"/>
      <c r="F5" s="59"/>
      <c r="G5" s="59"/>
      <c r="L5" s="227" t="s">
        <v>382</v>
      </c>
      <c r="M5" s="227"/>
    </row>
    <row r="6" spans="1:16" ht="87.75" customHeight="1" x14ac:dyDescent="0.25">
      <c r="A6" s="60" t="s">
        <v>0</v>
      </c>
      <c r="B6" s="60" t="s">
        <v>158</v>
      </c>
      <c r="C6" s="60" t="s">
        <v>159</v>
      </c>
      <c r="D6" s="60" t="s">
        <v>25</v>
      </c>
      <c r="E6" s="60" t="s">
        <v>160</v>
      </c>
      <c r="F6" s="60" t="s">
        <v>161</v>
      </c>
      <c r="G6" s="60" t="s">
        <v>162</v>
      </c>
      <c r="H6" s="61" t="s">
        <v>302</v>
      </c>
      <c r="I6" s="61" t="s">
        <v>163</v>
      </c>
      <c r="J6" s="61" t="s">
        <v>164</v>
      </c>
      <c r="K6" s="62" t="s">
        <v>6</v>
      </c>
      <c r="L6" s="61" t="s">
        <v>302</v>
      </c>
    </row>
    <row r="7" spans="1:16" s="50" customFormat="1" ht="19.5" customHeight="1" x14ac:dyDescent="0.25">
      <c r="A7" s="64">
        <v>1</v>
      </c>
      <c r="B7" s="64">
        <v>2</v>
      </c>
      <c r="C7" s="64">
        <v>3</v>
      </c>
      <c r="D7" s="64">
        <v>3</v>
      </c>
      <c r="E7" s="64">
        <v>4</v>
      </c>
      <c r="F7" s="64">
        <v>5</v>
      </c>
      <c r="G7" s="64"/>
      <c r="H7" s="64">
        <v>4</v>
      </c>
      <c r="I7" s="64" t="s">
        <v>165</v>
      </c>
      <c r="J7" s="64">
        <v>6</v>
      </c>
      <c r="K7" s="64">
        <v>5</v>
      </c>
      <c r="L7" s="228">
        <v>4</v>
      </c>
    </row>
    <row r="8" spans="1:16" s="65" customFormat="1" ht="30.75" customHeight="1" x14ac:dyDescent="0.3">
      <c r="A8" s="107" t="s">
        <v>4</v>
      </c>
      <c r="B8" s="259" t="s">
        <v>379</v>
      </c>
      <c r="C8" s="260"/>
      <c r="D8" s="260"/>
      <c r="E8" s="261"/>
      <c r="F8" s="108">
        <f>F9+F19</f>
        <v>191614714086</v>
      </c>
      <c r="G8" s="108">
        <f>G9+G19</f>
        <v>0</v>
      </c>
      <c r="H8" s="108">
        <f>H9+H19</f>
        <v>176416015402</v>
      </c>
      <c r="I8" s="108">
        <f t="shared" ref="I8:L8" si="0">I9+I19</f>
        <v>15198698684</v>
      </c>
      <c r="J8" s="108">
        <f t="shared" si="0"/>
        <v>0</v>
      </c>
      <c r="K8" s="108">
        <f t="shared" si="0"/>
        <v>0</v>
      </c>
      <c r="L8" s="222">
        <f t="shared" si="0"/>
        <v>176416.01540199999</v>
      </c>
    </row>
    <row r="9" spans="1:16" s="65" customFormat="1" ht="30.75" customHeight="1" x14ac:dyDescent="0.3">
      <c r="A9" s="89" t="s">
        <v>166</v>
      </c>
      <c r="B9" s="256" t="s">
        <v>167</v>
      </c>
      <c r="C9" s="257"/>
      <c r="D9" s="257"/>
      <c r="E9" s="262"/>
      <c r="F9" s="90">
        <f>SUM(F10:F18)</f>
        <v>144079153586</v>
      </c>
      <c r="G9" s="90">
        <f>SUM(G10:G18)</f>
        <v>0</v>
      </c>
      <c r="H9" s="90">
        <f>SUM(H10:H18)</f>
        <v>136779576375</v>
      </c>
      <c r="I9" s="90">
        <f t="shared" ref="I9:K9" si="1">SUM(I10:I18)</f>
        <v>7299577211</v>
      </c>
      <c r="J9" s="90">
        <f t="shared" si="1"/>
        <v>0</v>
      </c>
      <c r="K9" s="90">
        <f t="shared" si="1"/>
        <v>0</v>
      </c>
      <c r="L9" s="223">
        <f>SUM(L10:L18)</f>
        <v>136779.57637499998</v>
      </c>
    </row>
    <row r="10" spans="1:16" s="71" customFormat="1" ht="33.75" customHeight="1" x14ac:dyDescent="0.3">
      <c r="A10" s="91">
        <v>1</v>
      </c>
      <c r="B10" s="92" t="s">
        <v>168</v>
      </c>
      <c r="C10" s="92" t="s">
        <v>169</v>
      </c>
      <c r="D10" s="93">
        <v>555</v>
      </c>
      <c r="E10" s="93">
        <v>3605</v>
      </c>
      <c r="F10" s="94">
        <v>27498133981</v>
      </c>
      <c r="G10" s="93" t="s">
        <v>170</v>
      </c>
      <c r="H10" s="95">
        <v>21515934535</v>
      </c>
      <c r="I10" s="69">
        <v>5982199446</v>
      </c>
      <c r="J10" s="70"/>
      <c r="K10" s="66"/>
      <c r="L10" s="226">
        <f>H10/1000000</f>
        <v>21515.934535</v>
      </c>
      <c r="P10" s="72">
        <f t="shared" ref="P10:P18" si="2">F10-H10-I10</f>
        <v>0</v>
      </c>
    </row>
    <row r="11" spans="1:16" s="71" customFormat="1" ht="42" customHeight="1" x14ac:dyDescent="0.3">
      <c r="A11" s="91">
        <v>2</v>
      </c>
      <c r="B11" s="92" t="s">
        <v>171</v>
      </c>
      <c r="C11" s="92" t="s">
        <v>172</v>
      </c>
      <c r="D11" s="93">
        <v>555</v>
      </c>
      <c r="E11" s="93">
        <v>3605</v>
      </c>
      <c r="F11" s="94">
        <v>1706201000</v>
      </c>
      <c r="G11" s="93" t="s">
        <v>173</v>
      </c>
      <c r="H11" s="95">
        <v>388823235</v>
      </c>
      <c r="I11" s="68">
        <f>F11-H11</f>
        <v>1317377765</v>
      </c>
      <c r="J11" s="73"/>
      <c r="K11" s="66"/>
      <c r="L11" s="226">
        <f t="shared" ref="L11:L18" si="3">H11/1000000</f>
        <v>388.82323500000001</v>
      </c>
      <c r="P11" s="72">
        <f t="shared" si="2"/>
        <v>0</v>
      </c>
    </row>
    <row r="12" spans="1:16" s="71" customFormat="1" ht="42" customHeight="1" x14ac:dyDescent="0.3">
      <c r="A12" s="91">
        <v>3</v>
      </c>
      <c r="B12" s="92" t="s">
        <v>174</v>
      </c>
      <c r="C12" s="92" t="s">
        <v>175</v>
      </c>
      <c r="D12" s="93">
        <v>755</v>
      </c>
      <c r="E12" s="93">
        <v>3605</v>
      </c>
      <c r="F12" s="94">
        <v>4018805000</v>
      </c>
      <c r="G12" s="93" t="s">
        <v>176</v>
      </c>
      <c r="H12" s="95">
        <f>F12</f>
        <v>4018805000</v>
      </c>
      <c r="I12" s="74"/>
      <c r="J12" s="70"/>
      <c r="K12" s="66"/>
      <c r="L12" s="226">
        <f t="shared" si="3"/>
        <v>4018.8049999999998</v>
      </c>
      <c r="P12" s="72">
        <f t="shared" si="2"/>
        <v>0</v>
      </c>
    </row>
    <row r="13" spans="1:16" s="71" customFormat="1" ht="30" customHeight="1" x14ac:dyDescent="0.3">
      <c r="A13" s="91">
        <v>4</v>
      </c>
      <c r="B13" s="92" t="s">
        <v>177</v>
      </c>
      <c r="C13" s="92" t="s">
        <v>66</v>
      </c>
      <c r="D13" s="93">
        <v>755</v>
      </c>
      <c r="E13" s="93">
        <v>3605</v>
      </c>
      <c r="F13" s="94">
        <v>439984000</v>
      </c>
      <c r="G13" s="93" t="s">
        <v>176</v>
      </c>
      <c r="H13" s="95">
        <f>F13</f>
        <v>439984000</v>
      </c>
      <c r="I13" s="74"/>
      <c r="J13" s="70"/>
      <c r="K13" s="66"/>
      <c r="L13" s="226">
        <f t="shared" si="3"/>
        <v>439.98399999999998</v>
      </c>
      <c r="P13" s="72">
        <f t="shared" si="2"/>
        <v>0</v>
      </c>
    </row>
    <row r="14" spans="1:16" s="71" customFormat="1" ht="42" customHeight="1" x14ac:dyDescent="0.3">
      <c r="A14" s="91">
        <v>5</v>
      </c>
      <c r="B14" s="92" t="s">
        <v>178</v>
      </c>
      <c r="C14" s="92" t="s">
        <v>179</v>
      </c>
      <c r="D14" s="93">
        <v>555</v>
      </c>
      <c r="E14" s="93">
        <v>3605</v>
      </c>
      <c r="F14" s="94">
        <v>109193368605</v>
      </c>
      <c r="G14" s="93" t="s">
        <v>170</v>
      </c>
      <c r="H14" s="94">
        <v>109193368605</v>
      </c>
      <c r="I14" s="74"/>
      <c r="J14" s="70"/>
      <c r="K14" s="66"/>
      <c r="L14" s="226">
        <f t="shared" si="3"/>
        <v>109193.368605</v>
      </c>
      <c r="P14" s="72">
        <f t="shared" si="2"/>
        <v>0</v>
      </c>
    </row>
    <row r="15" spans="1:16" s="71" customFormat="1" ht="27" customHeight="1" x14ac:dyDescent="0.3">
      <c r="A15" s="91">
        <v>6</v>
      </c>
      <c r="B15" s="92" t="s">
        <v>180</v>
      </c>
      <c r="C15" s="92" t="s">
        <v>64</v>
      </c>
      <c r="D15" s="93">
        <v>755</v>
      </c>
      <c r="E15" s="93">
        <v>3605</v>
      </c>
      <c r="F15" s="94">
        <v>328650000</v>
      </c>
      <c r="G15" s="93" t="s">
        <v>176</v>
      </c>
      <c r="H15" s="95">
        <f>F15</f>
        <v>328650000</v>
      </c>
      <c r="I15" s="74"/>
      <c r="J15" s="70"/>
      <c r="K15" s="66"/>
      <c r="L15" s="226">
        <f t="shared" si="3"/>
        <v>328.65</v>
      </c>
      <c r="P15" s="72">
        <f t="shared" si="2"/>
        <v>0</v>
      </c>
    </row>
    <row r="16" spans="1:16" s="71" customFormat="1" ht="42" customHeight="1" x14ac:dyDescent="0.3">
      <c r="A16" s="91">
        <v>7</v>
      </c>
      <c r="B16" s="92" t="s">
        <v>181</v>
      </c>
      <c r="C16" s="92" t="s">
        <v>182</v>
      </c>
      <c r="D16" s="93">
        <v>755</v>
      </c>
      <c r="E16" s="93">
        <v>3605</v>
      </c>
      <c r="F16" s="94">
        <v>569602000</v>
      </c>
      <c r="G16" s="93" t="s">
        <v>176</v>
      </c>
      <c r="H16" s="95">
        <f>F16</f>
        <v>569602000</v>
      </c>
      <c r="I16" s="68"/>
      <c r="J16" s="73"/>
      <c r="K16" s="66"/>
      <c r="L16" s="226">
        <f t="shared" si="3"/>
        <v>569.60199999999998</v>
      </c>
      <c r="P16" s="72">
        <f t="shared" si="2"/>
        <v>0</v>
      </c>
    </row>
    <row r="17" spans="1:16" s="75" customFormat="1" ht="42" customHeight="1" x14ac:dyDescent="0.3">
      <c r="A17" s="91">
        <v>8</v>
      </c>
      <c r="B17" s="92" t="s">
        <v>183</v>
      </c>
      <c r="C17" s="92" t="s">
        <v>175</v>
      </c>
      <c r="D17" s="93">
        <v>755</v>
      </c>
      <c r="E17" s="93">
        <v>3605</v>
      </c>
      <c r="F17" s="94">
        <v>108607000</v>
      </c>
      <c r="G17" s="96" t="s">
        <v>184</v>
      </c>
      <c r="H17" s="95">
        <f>F17</f>
        <v>108607000</v>
      </c>
      <c r="I17" s="74"/>
      <c r="J17" s="70"/>
      <c r="K17" s="66"/>
      <c r="L17" s="226">
        <f t="shared" si="3"/>
        <v>108.607</v>
      </c>
      <c r="P17" s="72">
        <f t="shared" si="2"/>
        <v>0</v>
      </c>
    </row>
    <row r="18" spans="1:16" s="75" customFormat="1" ht="27.75" customHeight="1" x14ac:dyDescent="0.3">
      <c r="A18" s="91">
        <v>9</v>
      </c>
      <c r="B18" s="92" t="s">
        <v>185</v>
      </c>
      <c r="C18" s="92" t="s">
        <v>186</v>
      </c>
      <c r="D18" s="93">
        <v>755</v>
      </c>
      <c r="E18" s="93">
        <v>3605</v>
      </c>
      <c r="F18" s="94">
        <v>215802000</v>
      </c>
      <c r="G18" s="96" t="s">
        <v>184</v>
      </c>
      <c r="H18" s="95">
        <f>F18</f>
        <v>215802000</v>
      </c>
      <c r="I18" s="68"/>
      <c r="J18" s="73"/>
      <c r="K18" s="66"/>
      <c r="L18" s="226">
        <f t="shared" si="3"/>
        <v>215.80199999999999</v>
      </c>
      <c r="P18" s="72">
        <f t="shared" si="2"/>
        <v>0</v>
      </c>
    </row>
    <row r="19" spans="1:16" s="65" customFormat="1" ht="42" customHeight="1" x14ac:dyDescent="0.3">
      <c r="A19" s="89" t="s">
        <v>187</v>
      </c>
      <c r="B19" s="256" t="s">
        <v>188</v>
      </c>
      <c r="C19" s="257"/>
      <c r="D19" s="257"/>
      <c r="E19" s="262"/>
      <c r="F19" s="90">
        <f>SUM(F20:F52)</f>
        <v>47535560500</v>
      </c>
      <c r="G19" s="90">
        <f>SUM(G20:G52)</f>
        <v>0</v>
      </c>
      <c r="H19" s="90">
        <f>SUM(H20:H52)</f>
        <v>39636439027</v>
      </c>
      <c r="I19" s="90">
        <f t="shared" ref="I19:K19" si="4">SUM(I20:I52)</f>
        <v>7899121473</v>
      </c>
      <c r="J19" s="90">
        <f t="shared" si="4"/>
        <v>0</v>
      </c>
      <c r="K19" s="90">
        <f t="shared" si="4"/>
        <v>0</v>
      </c>
      <c r="L19" s="223">
        <f>SUM(L20:L52)</f>
        <v>39636.439027</v>
      </c>
    </row>
    <row r="20" spans="1:16" s="23" customFormat="1" ht="42" customHeight="1" x14ac:dyDescent="0.3">
      <c r="A20" s="97">
        <v>1</v>
      </c>
      <c r="B20" s="92" t="s">
        <v>189</v>
      </c>
      <c r="C20" s="92" t="s">
        <v>190</v>
      </c>
      <c r="D20" s="93">
        <v>755</v>
      </c>
      <c r="E20" s="93">
        <v>3601</v>
      </c>
      <c r="F20" s="98">
        <v>2387965000</v>
      </c>
      <c r="G20" s="93"/>
      <c r="H20" s="99">
        <f>F20</f>
        <v>2387965000</v>
      </c>
      <c r="I20" s="74"/>
      <c r="J20" s="66" t="s">
        <v>191</v>
      </c>
      <c r="K20" s="66"/>
      <c r="L20" s="226">
        <f>H20/1000000</f>
        <v>2387.9650000000001</v>
      </c>
      <c r="P20" s="72">
        <f t="shared" ref="P20:P67" si="5">F20-H20-I20</f>
        <v>0</v>
      </c>
    </row>
    <row r="21" spans="1:16" s="71" customFormat="1" ht="28.5" customHeight="1" x14ac:dyDescent="0.3">
      <c r="A21" s="97">
        <v>2</v>
      </c>
      <c r="B21" s="92" t="s">
        <v>192</v>
      </c>
      <c r="C21" s="92" t="s">
        <v>64</v>
      </c>
      <c r="D21" s="93">
        <v>755</v>
      </c>
      <c r="E21" s="93">
        <v>3601</v>
      </c>
      <c r="F21" s="94">
        <v>520980000</v>
      </c>
      <c r="G21" s="93" t="s">
        <v>176</v>
      </c>
      <c r="H21" s="95">
        <f>F21</f>
        <v>520980000</v>
      </c>
      <c r="I21" s="68"/>
      <c r="J21" s="66" t="s">
        <v>193</v>
      </c>
      <c r="K21" s="66"/>
      <c r="L21" s="226">
        <f t="shared" ref="L21:L67" si="6">H21/1000000</f>
        <v>520.98</v>
      </c>
      <c r="P21" s="72">
        <f t="shared" si="5"/>
        <v>0</v>
      </c>
    </row>
    <row r="22" spans="1:16" s="71" customFormat="1" ht="42" customHeight="1" x14ac:dyDescent="0.3">
      <c r="A22" s="97">
        <v>3</v>
      </c>
      <c r="B22" s="92" t="s">
        <v>194</v>
      </c>
      <c r="C22" s="92" t="s">
        <v>195</v>
      </c>
      <c r="D22" s="93">
        <v>756</v>
      </c>
      <c r="E22" s="93">
        <v>3601</v>
      </c>
      <c r="F22" s="94">
        <v>144690000</v>
      </c>
      <c r="G22" s="93" t="s">
        <v>176</v>
      </c>
      <c r="H22" s="95">
        <f>F22</f>
        <v>144690000</v>
      </c>
      <c r="I22" s="74"/>
      <c r="J22" s="66" t="s">
        <v>196</v>
      </c>
      <c r="K22" s="66"/>
      <c r="L22" s="226">
        <f t="shared" si="6"/>
        <v>144.69</v>
      </c>
      <c r="P22" s="72">
        <f t="shared" si="5"/>
        <v>0</v>
      </c>
    </row>
    <row r="23" spans="1:16" s="71" customFormat="1" ht="50.25" customHeight="1" x14ac:dyDescent="0.3">
      <c r="A23" s="97">
        <v>4</v>
      </c>
      <c r="B23" s="92" t="s">
        <v>197</v>
      </c>
      <c r="C23" s="92" t="s">
        <v>198</v>
      </c>
      <c r="D23" s="93">
        <v>755</v>
      </c>
      <c r="E23" s="93">
        <v>3601</v>
      </c>
      <c r="F23" s="94">
        <v>690040000</v>
      </c>
      <c r="G23" s="93" t="s">
        <v>199</v>
      </c>
      <c r="H23" s="95">
        <v>85380750</v>
      </c>
      <c r="I23" s="68">
        <f>F23-H23</f>
        <v>604659250</v>
      </c>
      <c r="J23" s="66" t="s">
        <v>200</v>
      </c>
      <c r="K23" s="66"/>
      <c r="L23" s="226">
        <f t="shared" si="6"/>
        <v>85.380750000000006</v>
      </c>
      <c r="P23" s="72">
        <f t="shared" si="5"/>
        <v>0</v>
      </c>
    </row>
    <row r="24" spans="1:16" s="71" customFormat="1" ht="21.75" customHeight="1" x14ac:dyDescent="0.3">
      <c r="A24" s="97">
        <v>5</v>
      </c>
      <c r="B24" s="92" t="s">
        <v>201</v>
      </c>
      <c r="C24" s="92" t="s">
        <v>202</v>
      </c>
      <c r="D24" s="93">
        <v>555</v>
      </c>
      <c r="E24" s="93">
        <v>3601</v>
      </c>
      <c r="F24" s="94">
        <v>647300000</v>
      </c>
      <c r="G24" s="93" t="s">
        <v>199</v>
      </c>
      <c r="H24" s="95">
        <f>F24</f>
        <v>647300000</v>
      </c>
      <c r="I24" s="74"/>
      <c r="J24" s="66" t="s">
        <v>203</v>
      </c>
      <c r="K24" s="66"/>
      <c r="L24" s="226">
        <f t="shared" si="6"/>
        <v>647.29999999999995</v>
      </c>
      <c r="P24" s="72">
        <f t="shared" si="5"/>
        <v>0</v>
      </c>
    </row>
    <row r="25" spans="1:16" s="71" customFormat="1" ht="42" customHeight="1" x14ac:dyDescent="0.3">
      <c r="A25" s="97">
        <v>6</v>
      </c>
      <c r="B25" s="92" t="s">
        <v>204</v>
      </c>
      <c r="C25" s="92" t="s">
        <v>205</v>
      </c>
      <c r="D25" s="93">
        <v>755</v>
      </c>
      <c r="E25" s="93">
        <v>3601</v>
      </c>
      <c r="F25" s="94">
        <v>467149000</v>
      </c>
      <c r="G25" s="93" t="s">
        <v>199</v>
      </c>
      <c r="H25" s="95">
        <f>F25</f>
        <v>467149000</v>
      </c>
      <c r="I25" s="68"/>
      <c r="J25" s="66" t="s">
        <v>206</v>
      </c>
      <c r="K25" s="66"/>
      <c r="L25" s="226">
        <f t="shared" si="6"/>
        <v>467.149</v>
      </c>
      <c r="P25" s="72">
        <f t="shared" si="5"/>
        <v>0</v>
      </c>
    </row>
    <row r="26" spans="1:16" s="71" customFormat="1" ht="35.25" customHeight="1" x14ac:dyDescent="0.3">
      <c r="A26" s="97">
        <v>7</v>
      </c>
      <c r="B26" s="92" t="s">
        <v>207</v>
      </c>
      <c r="C26" s="92" t="s">
        <v>208</v>
      </c>
      <c r="D26" s="93">
        <v>555</v>
      </c>
      <c r="E26" s="93">
        <v>3601</v>
      </c>
      <c r="F26" s="94">
        <v>3412261000</v>
      </c>
      <c r="G26" s="93" t="s">
        <v>199</v>
      </c>
      <c r="H26" s="100">
        <f>F26</f>
        <v>3412261000</v>
      </c>
      <c r="I26" s="74"/>
      <c r="J26" s="66" t="s">
        <v>209</v>
      </c>
      <c r="K26" s="66"/>
      <c r="L26" s="226">
        <f t="shared" si="6"/>
        <v>3412.261</v>
      </c>
      <c r="P26" s="72">
        <f t="shared" si="5"/>
        <v>0</v>
      </c>
    </row>
    <row r="27" spans="1:16" s="71" customFormat="1" ht="27.75" customHeight="1" x14ac:dyDescent="0.3">
      <c r="A27" s="97">
        <v>8</v>
      </c>
      <c r="B27" s="92" t="s">
        <v>210</v>
      </c>
      <c r="C27" s="92" t="s">
        <v>211</v>
      </c>
      <c r="D27" s="93">
        <v>755</v>
      </c>
      <c r="E27" s="93">
        <v>3601</v>
      </c>
      <c r="F27" s="94">
        <v>1123852500</v>
      </c>
      <c r="G27" s="93" t="s">
        <v>170</v>
      </c>
      <c r="H27" s="95">
        <v>97586250</v>
      </c>
      <c r="I27" s="68">
        <f>F27-H27</f>
        <v>1026266250</v>
      </c>
      <c r="J27" s="66" t="s">
        <v>212</v>
      </c>
      <c r="K27" s="66"/>
      <c r="L27" s="226">
        <f t="shared" si="6"/>
        <v>97.586250000000007</v>
      </c>
      <c r="P27" s="72">
        <f t="shared" si="5"/>
        <v>0</v>
      </c>
    </row>
    <row r="28" spans="1:16" s="71" customFormat="1" ht="28.5" customHeight="1" x14ac:dyDescent="0.3">
      <c r="A28" s="97">
        <v>9</v>
      </c>
      <c r="B28" s="92" t="s">
        <v>213</v>
      </c>
      <c r="C28" s="92" t="s">
        <v>214</v>
      </c>
      <c r="D28" s="93">
        <v>755</v>
      </c>
      <c r="E28" s="93">
        <v>3601</v>
      </c>
      <c r="F28" s="94">
        <v>100000000</v>
      </c>
      <c r="G28" s="93" t="s">
        <v>176</v>
      </c>
      <c r="H28" s="95">
        <f t="shared" ref="H28:H34" si="7">F28</f>
        <v>100000000</v>
      </c>
      <c r="I28" s="68"/>
      <c r="J28" s="66" t="s">
        <v>215</v>
      </c>
      <c r="K28" s="66"/>
      <c r="L28" s="226">
        <f t="shared" si="6"/>
        <v>100</v>
      </c>
      <c r="P28" s="72">
        <f t="shared" si="5"/>
        <v>0</v>
      </c>
    </row>
    <row r="29" spans="1:16" s="71" customFormat="1" ht="33" customHeight="1" x14ac:dyDescent="0.3">
      <c r="A29" s="97">
        <v>10</v>
      </c>
      <c r="B29" s="92" t="s">
        <v>216</v>
      </c>
      <c r="C29" s="92" t="s">
        <v>202</v>
      </c>
      <c r="D29" s="93">
        <v>755</v>
      </c>
      <c r="E29" s="93">
        <v>3601</v>
      </c>
      <c r="F29" s="94">
        <v>496825000</v>
      </c>
      <c r="G29" s="93" t="s">
        <v>176</v>
      </c>
      <c r="H29" s="95">
        <f t="shared" si="7"/>
        <v>496825000</v>
      </c>
      <c r="I29" s="68"/>
      <c r="J29" s="66" t="s">
        <v>217</v>
      </c>
      <c r="K29" s="66"/>
      <c r="L29" s="226">
        <f t="shared" si="6"/>
        <v>496.82499999999999</v>
      </c>
      <c r="P29" s="72">
        <f t="shared" si="5"/>
        <v>0</v>
      </c>
    </row>
    <row r="30" spans="1:16" s="71" customFormat="1" ht="24.75" customHeight="1" x14ac:dyDescent="0.3">
      <c r="A30" s="97">
        <v>11</v>
      </c>
      <c r="B30" s="92" t="s">
        <v>218</v>
      </c>
      <c r="C30" s="92" t="s">
        <v>214</v>
      </c>
      <c r="D30" s="93">
        <v>755</v>
      </c>
      <c r="E30" s="93">
        <v>3601</v>
      </c>
      <c r="F30" s="94">
        <v>451836000</v>
      </c>
      <c r="G30" s="93" t="s">
        <v>176</v>
      </c>
      <c r="H30" s="95">
        <f t="shared" si="7"/>
        <v>451836000</v>
      </c>
      <c r="I30" s="68"/>
      <c r="J30" s="66" t="s">
        <v>219</v>
      </c>
      <c r="K30" s="66"/>
      <c r="L30" s="226">
        <f t="shared" si="6"/>
        <v>451.83600000000001</v>
      </c>
      <c r="P30" s="72">
        <f t="shared" si="5"/>
        <v>0</v>
      </c>
    </row>
    <row r="31" spans="1:16" s="71" customFormat="1" ht="29.25" customHeight="1" x14ac:dyDescent="0.3">
      <c r="A31" s="97">
        <v>12</v>
      </c>
      <c r="B31" s="92" t="s">
        <v>220</v>
      </c>
      <c r="C31" s="92" t="s">
        <v>221</v>
      </c>
      <c r="D31" s="93">
        <v>755</v>
      </c>
      <c r="E31" s="93">
        <v>3601</v>
      </c>
      <c r="F31" s="94">
        <v>814517000</v>
      </c>
      <c r="G31" s="93" t="s">
        <v>173</v>
      </c>
      <c r="H31" s="95">
        <f t="shared" si="7"/>
        <v>814517000</v>
      </c>
      <c r="I31" s="68"/>
      <c r="J31" s="66" t="s">
        <v>222</v>
      </c>
      <c r="K31" s="66"/>
      <c r="L31" s="226">
        <f t="shared" si="6"/>
        <v>814.51700000000005</v>
      </c>
      <c r="P31" s="72">
        <f t="shared" si="5"/>
        <v>0</v>
      </c>
    </row>
    <row r="32" spans="1:16" s="71" customFormat="1" ht="23.25" customHeight="1" x14ac:dyDescent="0.3">
      <c r="A32" s="97">
        <v>13</v>
      </c>
      <c r="B32" s="92" t="s">
        <v>223</v>
      </c>
      <c r="C32" s="92" t="s">
        <v>224</v>
      </c>
      <c r="D32" s="93">
        <v>755</v>
      </c>
      <c r="E32" s="93">
        <v>3601</v>
      </c>
      <c r="F32" s="94">
        <v>490277000</v>
      </c>
      <c r="G32" s="93" t="s">
        <v>173</v>
      </c>
      <c r="H32" s="95">
        <f t="shared" si="7"/>
        <v>490277000</v>
      </c>
      <c r="I32" s="68"/>
      <c r="J32" s="66" t="s">
        <v>225</v>
      </c>
      <c r="K32" s="66"/>
      <c r="L32" s="226">
        <f t="shared" si="6"/>
        <v>490.27699999999999</v>
      </c>
      <c r="P32" s="72">
        <f t="shared" si="5"/>
        <v>0</v>
      </c>
    </row>
    <row r="33" spans="1:16" s="71" customFormat="1" ht="26.25" customHeight="1" x14ac:dyDescent="0.3">
      <c r="A33" s="97">
        <v>14</v>
      </c>
      <c r="B33" s="92" t="s">
        <v>226</v>
      </c>
      <c r="C33" s="92" t="s">
        <v>66</v>
      </c>
      <c r="D33" s="93">
        <v>755</v>
      </c>
      <c r="E33" s="93">
        <v>3601</v>
      </c>
      <c r="F33" s="94">
        <v>602041000</v>
      </c>
      <c r="G33" s="93" t="s">
        <v>173</v>
      </c>
      <c r="H33" s="95">
        <f t="shared" si="7"/>
        <v>602041000</v>
      </c>
      <c r="I33" s="68"/>
      <c r="J33" s="66" t="s">
        <v>227</v>
      </c>
      <c r="K33" s="66"/>
      <c r="L33" s="226">
        <f t="shared" si="6"/>
        <v>602.04100000000005</v>
      </c>
      <c r="P33" s="72">
        <f t="shared" si="5"/>
        <v>0</v>
      </c>
    </row>
    <row r="34" spans="1:16" s="71" customFormat="1" ht="29.25" customHeight="1" x14ac:dyDescent="0.3">
      <c r="A34" s="97">
        <v>15</v>
      </c>
      <c r="B34" s="92" t="s">
        <v>228</v>
      </c>
      <c r="C34" s="92" t="s">
        <v>91</v>
      </c>
      <c r="D34" s="93">
        <v>755</v>
      </c>
      <c r="E34" s="93">
        <v>3605</v>
      </c>
      <c r="F34" s="94">
        <v>157119000</v>
      </c>
      <c r="G34" s="93" t="s">
        <v>173</v>
      </c>
      <c r="H34" s="95">
        <f t="shared" si="7"/>
        <v>157119000</v>
      </c>
      <c r="I34" s="68"/>
      <c r="J34" s="66"/>
      <c r="K34" s="66"/>
      <c r="L34" s="226">
        <f t="shared" si="6"/>
        <v>157.119</v>
      </c>
      <c r="P34" s="72">
        <f t="shared" si="5"/>
        <v>0</v>
      </c>
    </row>
    <row r="35" spans="1:16" s="71" customFormat="1" ht="42" customHeight="1" x14ac:dyDescent="0.3">
      <c r="A35" s="97">
        <v>16</v>
      </c>
      <c r="B35" s="92" t="s">
        <v>229</v>
      </c>
      <c r="C35" s="92" t="s">
        <v>230</v>
      </c>
      <c r="D35" s="93">
        <v>755</v>
      </c>
      <c r="E35" s="93">
        <v>3601</v>
      </c>
      <c r="F35" s="94">
        <v>2280425000</v>
      </c>
      <c r="G35" s="93" t="s">
        <v>176</v>
      </c>
      <c r="H35" s="95">
        <v>1002481428</v>
      </c>
      <c r="I35" s="68">
        <f>2280425000-H35</f>
        <v>1277943572</v>
      </c>
      <c r="J35" s="66" t="s">
        <v>231</v>
      </c>
      <c r="K35" s="66"/>
      <c r="L35" s="226">
        <f t="shared" si="6"/>
        <v>1002.4814280000001</v>
      </c>
      <c r="P35" s="72">
        <f t="shared" si="5"/>
        <v>0</v>
      </c>
    </row>
    <row r="36" spans="1:16" s="71" customFormat="1" ht="42" customHeight="1" x14ac:dyDescent="0.3">
      <c r="A36" s="97">
        <v>17</v>
      </c>
      <c r="B36" s="92" t="s">
        <v>232</v>
      </c>
      <c r="C36" s="92" t="s">
        <v>233</v>
      </c>
      <c r="D36" s="93">
        <v>755</v>
      </c>
      <c r="E36" s="93">
        <v>3601</v>
      </c>
      <c r="F36" s="94">
        <v>182950000</v>
      </c>
      <c r="G36" s="93" t="s">
        <v>170</v>
      </c>
      <c r="H36" s="95">
        <f t="shared" ref="H36:H41" si="8">F36</f>
        <v>182950000</v>
      </c>
      <c r="I36" s="68"/>
      <c r="J36" s="66" t="s">
        <v>234</v>
      </c>
      <c r="K36" s="66"/>
      <c r="L36" s="226">
        <f t="shared" si="6"/>
        <v>182.95</v>
      </c>
      <c r="P36" s="72">
        <f t="shared" si="5"/>
        <v>0</v>
      </c>
    </row>
    <row r="37" spans="1:16" s="71" customFormat="1" ht="42" customHeight="1" x14ac:dyDescent="0.3">
      <c r="A37" s="97">
        <v>18</v>
      </c>
      <c r="B37" s="92" t="s">
        <v>235</v>
      </c>
      <c r="C37" s="92" t="s">
        <v>236</v>
      </c>
      <c r="D37" s="93">
        <v>755</v>
      </c>
      <c r="E37" s="93">
        <v>3601</v>
      </c>
      <c r="F37" s="94">
        <v>1814882000</v>
      </c>
      <c r="G37" s="93" t="s">
        <v>173</v>
      </c>
      <c r="H37" s="95">
        <f t="shared" si="8"/>
        <v>1814882000</v>
      </c>
      <c r="I37" s="77"/>
      <c r="J37" s="66" t="s">
        <v>237</v>
      </c>
      <c r="K37" s="66"/>
      <c r="L37" s="226">
        <f t="shared" si="6"/>
        <v>1814.8820000000001</v>
      </c>
      <c r="P37" s="72">
        <f t="shared" si="5"/>
        <v>0</v>
      </c>
    </row>
    <row r="38" spans="1:16" s="71" customFormat="1" ht="30.75" customHeight="1" x14ac:dyDescent="0.3">
      <c r="A38" s="97">
        <v>19</v>
      </c>
      <c r="B38" s="92" t="s">
        <v>238</v>
      </c>
      <c r="C38" s="92" t="s">
        <v>91</v>
      </c>
      <c r="D38" s="93">
        <v>755</v>
      </c>
      <c r="E38" s="93">
        <v>3601</v>
      </c>
      <c r="F38" s="94">
        <v>1072470000</v>
      </c>
      <c r="G38" s="93" t="s">
        <v>176</v>
      </c>
      <c r="H38" s="95">
        <f t="shared" si="8"/>
        <v>1072470000</v>
      </c>
      <c r="I38" s="68">
        <f>F38-H38</f>
        <v>0</v>
      </c>
      <c r="J38" s="66" t="s">
        <v>239</v>
      </c>
      <c r="K38" s="66"/>
      <c r="L38" s="226">
        <f t="shared" si="6"/>
        <v>1072.47</v>
      </c>
      <c r="P38" s="72">
        <f t="shared" si="5"/>
        <v>0</v>
      </c>
    </row>
    <row r="39" spans="1:16" s="71" customFormat="1" ht="26.25" customHeight="1" x14ac:dyDescent="0.3">
      <c r="A39" s="97">
        <v>20</v>
      </c>
      <c r="B39" s="92" t="s">
        <v>240</v>
      </c>
      <c r="C39" s="92" t="s">
        <v>241</v>
      </c>
      <c r="D39" s="93">
        <v>755</v>
      </c>
      <c r="E39" s="93">
        <v>3601</v>
      </c>
      <c r="F39" s="94">
        <v>609840000</v>
      </c>
      <c r="G39" s="93" t="s">
        <v>170</v>
      </c>
      <c r="H39" s="95">
        <f t="shared" si="8"/>
        <v>609840000</v>
      </c>
      <c r="I39" s="68"/>
      <c r="J39" s="66" t="s">
        <v>242</v>
      </c>
      <c r="K39" s="66"/>
      <c r="L39" s="226">
        <f t="shared" si="6"/>
        <v>609.84</v>
      </c>
      <c r="P39" s="72">
        <f t="shared" si="5"/>
        <v>0</v>
      </c>
    </row>
    <row r="40" spans="1:16" s="71" customFormat="1" ht="29.25" customHeight="1" x14ac:dyDescent="0.3">
      <c r="A40" s="97">
        <v>21</v>
      </c>
      <c r="B40" s="92" t="s">
        <v>243</v>
      </c>
      <c r="C40" s="92" t="s">
        <v>91</v>
      </c>
      <c r="D40" s="93">
        <v>755</v>
      </c>
      <c r="E40" s="93">
        <v>3601</v>
      </c>
      <c r="F40" s="94">
        <v>711950000</v>
      </c>
      <c r="G40" s="93" t="s">
        <v>176</v>
      </c>
      <c r="H40" s="95">
        <f t="shared" si="8"/>
        <v>711950000</v>
      </c>
      <c r="I40" s="74"/>
      <c r="J40" s="66" t="s">
        <v>244</v>
      </c>
      <c r="K40" s="66"/>
      <c r="L40" s="226">
        <f t="shared" si="6"/>
        <v>711.95</v>
      </c>
      <c r="P40" s="72">
        <f t="shared" si="5"/>
        <v>0</v>
      </c>
    </row>
    <row r="41" spans="1:16" s="71" customFormat="1" ht="42" customHeight="1" x14ac:dyDescent="0.3">
      <c r="A41" s="97">
        <v>22</v>
      </c>
      <c r="B41" s="92" t="s">
        <v>235</v>
      </c>
      <c r="C41" s="92" t="s">
        <v>236</v>
      </c>
      <c r="D41" s="93">
        <v>755</v>
      </c>
      <c r="E41" s="93">
        <v>3601</v>
      </c>
      <c r="F41" s="94">
        <v>359685000</v>
      </c>
      <c r="G41" s="93" t="s">
        <v>176</v>
      </c>
      <c r="H41" s="95">
        <f t="shared" si="8"/>
        <v>359685000</v>
      </c>
      <c r="I41" s="74"/>
      <c r="J41" s="66" t="s">
        <v>237</v>
      </c>
      <c r="K41" s="66"/>
      <c r="L41" s="226">
        <f t="shared" si="6"/>
        <v>359.685</v>
      </c>
      <c r="P41" s="72">
        <f t="shared" si="5"/>
        <v>0</v>
      </c>
    </row>
    <row r="42" spans="1:16" s="71" customFormat="1" ht="29.25" customHeight="1" x14ac:dyDescent="0.3">
      <c r="A42" s="97">
        <v>23</v>
      </c>
      <c r="B42" s="92" t="s">
        <v>245</v>
      </c>
      <c r="C42" s="92" t="s">
        <v>246</v>
      </c>
      <c r="D42" s="93">
        <v>755</v>
      </c>
      <c r="E42" s="93">
        <v>3601</v>
      </c>
      <c r="F42" s="94">
        <v>1377010000</v>
      </c>
      <c r="G42" s="93" t="s">
        <v>176</v>
      </c>
      <c r="H42" s="94">
        <v>547811069</v>
      </c>
      <c r="I42" s="67">
        <f>F42-H42</f>
        <v>829198931</v>
      </c>
      <c r="J42" s="66"/>
      <c r="K42" s="66"/>
      <c r="L42" s="226">
        <f t="shared" si="6"/>
        <v>547.81106899999997</v>
      </c>
      <c r="P42" s="72">
        <f t="shared" si="5"/>
        <v>0</v>
      </c>
    </row>
    <row r="43" spans="1:16" s="71" customFormat="1" ht="42" customHeight="1" x14ac:dyDescent="0.3">
      <c r="A43" s="97">
        <v>24</v>
      </c>
      <c r="B43" s="92" t="s">
        <v>247</v>
      </c>
      <c r="C43" s="92" t="s">
        <v>248</v>
      </c>
      <c r="D43" s="93">
        <v>755</v>
      </c>
      <c r="E43" s="93">
        <v>3601</v>
      </c>
      <c r="F43" s="94">
        <v>813651000</v>
      </c>
      <c r="G43" s="93" t="s">
        <v>176</v>
      </c>
      <c r="H43" s="95">
        <f>F43</f>
        <v>813651000</v>
      </c>
      <c r="I43" s="74" t="s">
        <v>249</v>
      </c>
      <c r="J43" s="66" t="s">
        <v>250</v>
      </c>
      <c r="K43" s="66"/>
      <c r="L43" s="226">
        <f t="shared" si="6"/>
        <v>813.65099999999995</v>
      </c>
      <c r="P43" s="72" t="e">
        <f t="shared" si="5"/>
        <v>#VALUE!</v>
      </c>
    </row>
    <row r="44" spans="1:16" s="71" customFormat="1" ht="56.25" customHeight="1" x14ac:dyDescent="0.3">
      <c r="A44" s="97">
        <v>25</v>
      </c>
      <c r="B44" s="92" t="s">
        <v>251</v>
      </c>
      <c r="C44" s="92" t="s">
        <v>252</v>
      </c>
      <c r="D44" s="93">
        <v>555</v>
      </c>
      <c r="E44" s="93">
        <v>3601</v>
      </c>
      <c r="F44" s="94">
        <v>9365626000</v>
      </c>
      <c r="G44" s="96" t="s">
        <v>170</v>
      </c>
      <c r="H44" s="100">
        <v>6216150666</v>
      </c>
      <c r="I44" s="76">
        <f>F44-H44</f>
        <v>3149475334</v>
      </c>
      <c r="J44" s="66"/>
      <c r="K44" s="66"/>
      <c r="L44" s="226">
        <f t="shared" si="6"/>
        <v>6216.1506659999995</v>
      </c>
      <c r="P44" s="72">
        <f t="shared" si="5"/>
        <v>0</v>
      </c>
    </row>
    <row r="45" spans="1:16" s="71" customFormat="1" ht="27.75" customHeight="1" x14ac:dyDescent="0.3">
      <c r="A45" s="97">
        <v>26</v>
      </c>
      <c r="B45" s="92" t="s">
        <v>253</v>
      </c>
      <c r="C45" s="92" t="s">
        <v>254</v>
      </c>
      <c r="D45" s="93">
        <v>755</v>
      </c>
      <c r="E45" s="93">
        <v>3601</v>
      </c>
      <c r="F45" s="94">
        <v>2317531000</v>
      </c>
      <c r="G45" s="93" t="s">
        <v>199</v>
      </c>
      <c r="H45" s="95">
        <f>F45</f>
        <v>2317531000</v>
      </c>
      <c r="I45" s="68"/>
      <c r="J45" s="66" t="s">
        <v>255</v>
      </c>
      <c r="K45" s="66"/>
      <c r="L45" s="226">
        <f t="shared" si="6"/>
        <v>2317.5309999999999</v>
      </c>
      <c r="P45" s="72">
        <f t="shared" si="5"/>
        <v>0</v>
      </c>
    </row>
    <row r="46" spans="1:16" s="71" customFormat="1" ht="42" customHeight="1" x14ac:dyDescent="0.3">
      <c r="A46" s="97">
        <v>27</v>
      </c>
      <c r="B46" s="92" t="s">
        <v>256</v>
      </c>
      <c r="C46" s="92" t="s">
        <v>257</v>
      </c>
      <c r="D46" s="93">
        <v>755</v>
      </c>
      <c r="E46" s="93">
        <v>3601</v>
      </c>
      <c r="F46" s="94">
        <v>596387000</v>
      </c>
      <c r="G46" s="93" t="s">
        <v>176</v>
      </c>
      <c r="H46" s="95">
        <f>F46</f>
        <v>596387000</v>
      </c>
      <c r="I46" s="68"/>
      <c r="J46" s="66" t="s">
        <v>258</v>
      </c>
      <c r="K46" s="66"/>
      <c r="L46" s="226">
        <f t="shared" si="6"/>
        <v>596.38699999999994</v>
      </c>
      <c r="P46" s="72">
        <f t="shared" si="5"/>
        <v>0</v>
      </c>
    </row>
    <row r="47" spans="1:16" s="71" customFormat="1" ht="42" customHeight="1" x14ac:dyDescent="0.3">
      <c r="A47" s="97">
        <v>28</v>
      </c>
      <c r="B47" s="92" t="s">
        <v>259</v>
      </c>
      <c r="C47" s="92" t="s">
        <v>260</v>
      </c>
      <c r="D47" s="93">
        <v>555</v>
      </c>
      <c r="E47" s="93">
        <v>3601</v>
      </c>
      <c r="F47" s="94">
        <v>1258715000</v>
      </c>
      <c r="G47" s="96" t="s">
        <v>170</v>
      </c>
      <c r="H47" s="95">
        <v>247136864</v>
      </c>
      <c r="I47" s="68">
        <f>F47-H47</f>
        <v>1011578136</v>
      </c>
      <c r="J47" s="66" t="s">
        <v>261</v>
      </c>
      <c r="K47" s="66"/>
      <c r="L47" s="226">
        <f t="shared" si="6"/>
        <v>247.136864</v>
      </c>
      <c r="P47" s="72">
        <f t="shared" si="5"/>
        <v>0</v>
      </c>
    </row>
    <row r="48" spans="1:16" s="78" customFormat="1" ht="42" customHeight="1" x14ac:dyDescent="0.3">
      <c r="A48" s="97">
        <v>29</v>
      </c>
      <c r="B48" s="92" t="s">
        <v>262</v>
      </c>
      <c r="C48" s="92" t="s">
        <v>263</v>
      </c>
      <c r="D48" s="93">
        <v>755</v>
      </c>
      <c r="E48" s="93">
        <v>3601</v>
      </c>
      <c r="F48" s="94">
        <v>357084000</v>
      </c>
      <c r="G48" s="93" t="s">
        <v>170</v>
      </c>
      <c r="H48" s="95">
        <f>F48</f>
        <v>357084000</v>
      </c>
      <c r="I48" s="68"/>
      <c r="J48" s="66" t="s">
        <v>264</v>
      </c>
      <c r="K48" s="66"/>
      <c r="L48" s="226">
        <f t="shared" si="6"/>
        <v>357.084</v>
      </c>
      <c r="P48" s="72">
        <f t="shared" si="5"/>
        <v>0</v>
      </c>
    </row>
    <row r="49" spans="1:16" s="78" customFormat="1" ht="42" customHeight="1" x14ac:dyDescent="0.3">
      <c r="A49" s="97">
        <v>30</v>
      </c>
      <c r="B49" s="92" t="s">
        <v>265</v>
      </c>
      <c r="C49" s="92" t="s">
        <v>266</v>
      </c>
      <c r="D49" s="93">
        <v>755</v>
      </c>
      <c r="E49" s="93">
        <v>3601</v>
      </c>
      <c r="F49" s="94">
        <f>H49</f>
        <v>867179000</v>
      </c>
      <c r="G49" s="96"/>
      <c r="H49" s="95">
        <v>867179000</v>
      </c>
      <c r="I49" s="68"/>
      <c r="J49" s="66" t="s">
        <v>267</v>
      </c>
      <c r="K49" s="66"/>
      <c r="L49" s="226">
        <f t="shared" si="6"/>
        <v>867.17899999999997</v>
      </c>
      <c r="P49" s="72">
        <f t="shared" si="5"/>
        <v>0</v>
      </c>
    </row>
    <row r="50" spans="1:16" s="75" customFormat="1" ht="51.75" customHeight="1" x14ac:dyDescent="0.3">
      <c r="A50" s="97">
        <v>31</v>
      </c>
      <c r="B50" s="92" t="s">
        <v>268</v>
      </c>
      <c r="C50" s="92" t="s">
        <v>269</v>
      </c>
      <c r="D50" s="93">
        <v>151</v>
      </c>
      <c r="E50" s="93">
        <v>3601</v>
      </c>
      <c r="F50" s="94">
        <v>2095789000</v>
      </c>
      <c r="G50" s="96"/>
      <c r="H50" s="95">
        <f>F50</f>
        <v>2095789000</v>
      </c>
      <c r="I50" s="68"/>
      <c r="J50" s="66" t="s">
        <v>270</v>
      </c>
      <c r="K50" s="66"/>
      <c r="L50" s="226">
        <f t="shared" si="6"/>
        <v>2095.7890000000002</v>
      </c>
      <c r="P50" s="72">
        <f t="shared" si="5"/>
        <v>0</v>
      </c>
    </row>
    <row r="51" spans="1:16" s="75" customFormat="1" ht="29.25" customHeight="1" x14ac:dyDescent="0.3">
      <c r="A51" s="97">
        <v>32</v>
      </c>
      <c r="B51" s="92" t="s">
        <v>271</v>
      </c>
      <c r="C51" s="92" t="s">
        <v>272</v>
      </c>
      <c r="D51" s="93">
        <v>555</v>
      </c>
      <c r="E51" s="93">
        <v>3601</v>
      </c>
      <c r="F51" s="94">
        <v>7882547000</v>
      </c>
      <c r="G51" s="93" t="s">
        <v>273</v>
      </c>
      <c r="H51" s="95">
        <f>F51</f>
        <v>7882547000</v>
      </c>
      <c r="I51" s="68"/>
      <c r="J51" s="66" t="s">
        <v>274</v>
      </c>
      <c r="K51" s="66"/>
      <c r="L51" s="226">
        <f t="shared" si="6"/>
        <v>7882.5469999999996</v>
      </c>
      <c r="P51" s="72">
        <f t="shared" si="5"/>
        <v>0</v>
      </c>
    </row>
    <row r="52" spans="1:16" s="75" customFormat="1" ht="26.25" customHeight="1" x14ac:dyDescent="0.3">
      <c r="A52" s="97">
        <v>33</v>
      </c>
      <c r="B52" s="92" t="s">
        <v>275</v>
      </c>
      <c r="C52" s="92" t="s">
        <v>276</v>
      </c>
      <c r="D52" s="93">
        <v>755</v>
      </c>
      <c r="E52" s="93">
        <v>3601</v>
      </c>
      <c r="F52" s="94">
        <v>1064987000</v>
      </c>
      <c r="G52" s="96" t="s">
        <v>184</v>
      </c>
      <c r="H52" s="95">
        <f>F52</f>
        <v>1064987000</v>
      </c>
      <c r="I52" s="68"/>
      <c r="J52" s="66"/>
      <c r="K52" s="66"/>
      <c r="L52" s="226">
        <f t="shared" si="6"/>
        <v>1064.9870000000001</v>
      </c>
      <c r="P52" s="72">
        <f t="shared" si="5"/>
        <v>0</v>
      </c>
    </row>
    <row r="53" spans="1:16" s="71" customFormat="1" ht="30" customHeight="1" x14ac:dyDescent="0.3">
      <c r="A53" s="101" t="s">
        <v>5</v>
      </c>
      <c r="B53" s="256" t="s">
        <v>21</v>
      </c>
      <c r="C53" s="257"/>
      <c r="D53" s="257"/>
      <c r="E53" s="257"/>
      <c r="F53" s="102">
        <f>SUM(F54:F67)</f>
        <v>345905931894</v>
      </c>
      <c r="G53" s="102">
        <f>SUM(G54:G67)</f>
        <v>0</v>
      </c>
      <c r="H53" s="102">
        <f>SUM(H54:H67)</f>
        <v>345905931894</v>
      </c>
      <c r="I53" s="102">
        <f t="shared" ref="I53:K53" si="9">SUM(I54:I67)</f>
        <v>0</v>
      </c>
      <c r="J53" s="102">
        <f t="shared" si="9"/>
        <v>0</v>
      </c>
      <c r="K53" s="102">
        <f t="shared" si="9"/>
        <v>0</v>
      </c>
      <c r="L53" s="224">
        <f>SUM(L54:L67)</f>
        <v>345905.93189399992</v>
      </c>
      <c r="P53" s="72">
        <f t="shared" si="5"/>
        <v>0</v>
      </c>
    </row>
    <row r="54" spans="1:16" s="71" customFormat="1" ht="63.75" customHeight="1" x14ac:dyDescent="0.3">
      <c r="A54" s="91">
        <v>1</v>
      </c>
      <c r="B54" s="92" t="s">
        <v>303</v>
      </c>
      <c r="C54" s="92" t="s">
        <v>277</v>
      </c>
      <c r="D54" s="93">
        <v>755</v>
      </c>
      <c r="E54" s="93">
        <v>1401</v>
      </c>
      <c r="F54" s="94">
        <v>11228517000</v>
      </c>
      <c r="G54" s="97" t="s">
        <v>170</v>
      </c>
      <c r="H54" s="94">
        <f>F54</f>
        <v>11228517000</v>
      </c>
      <c r="I54" s="67"/>
      <c r="J54" s="66"/>
      <c r="K54" s="66"/>
      <c r="L54" s="226">
        <f t="shared" si="6"/>
        <v>11228.517</v>
      </c>
      <c r="P54" s="72">
        <f t="shared" si="5"/>
        <v>0</v>
      </c>
    </row>
    <row r="55" spans="1:16" s="71" customFormat="1" ht="30.75" customHeight="1" x14ac:dyDescent="0.3">
      <c r="A55" s="91">
        <v>2</v>
      </c>
      <c r="B55" s="92" t="s">
        <v>278</v>
      </c>
      <c r="C55" s="92" t="s">
        <v>279</v>
      </c>
      <c r="D55" s="93">
        <v>755</v>
      </c>
      <c r="E55" s="93">
        <v>1401</v>
      </c>
      <c r="F55" s="94">
        <v>3264103000</v>
      </c>
      <c r="G55" s="103" t="s">
        <v>170</v>
      </c>
      <c r="H55" s="94">
        <f>F55</f>
        <v>3264103000</v>
      </c>
      <c r="I55" s="67"/>
      <c r="J55" s="66"/>
      <c r="K55" s="66"/>
      <c r="L55" s="226">
        <f t="shared" si="6"/>
        <v>3264.1030000000001</v>
      </c>
      <c r="P55" s="72">
        <f t="shared" si="5"/>
        <v>0</v>
      </c>
    </row>
    <row r="56" spans="1:16" s="71" customFormat="1" ht="26.25" customHeight="1" x14ac:dyDescent="0.3">
      <c r="A56" s="91">
        <v>3</v>
      </c>
      <c r="B56" s="92" t="s">
        <v>280</v>
      </c>
      <c r="C56" s="92" t="s">
        <v>281</v>
      </c>
      <c r="D56" s="93">
        <v>755</v>
      </c>
      <c r="E56" s="93">
        <v>1401</v>
      </c>
      <c r="F56" s="94">
        <v>2487345000</v>
      </c>
      <c r="G56" s="103" t="s">
        <v>170</v>
      </c>
      <c r="H56" s="94">
        <f>F56</f>
        <v>2487345000</v>
      </c>
      <c r="I56" s="67"/>
      <c r="J56" s="66"/>
      <c r="K56" s="66"/>
      <c r="L56" s="226">
        <f t="shared" si="6"/>
        <v>2487.3449999999998</v>
      </c>
      <c r="P56" s="72">
        <f t="shared" si="5"/>
        <v>0</v>
      </c>
    </row>
    <row r="57" spans="1:16" s="71" customFormat="1" ht="42" customHeight="1" x14ac:dyDescent="0.3">
      <c r="A57" s="91">
        <v>4</v>
      </c>
      <c r="B57" s="92" t="s">
        <v>282</v>
      </c>
      <c r="C57" s="92" t="s">
        <v>283</v>
      </c>
      <c r="D57" s="93">
        <v>755</v>
      </c>
      <c r="E57" s="93">
        <v>1401</v>
      </c>
      <c r="F57" s="94">
        <v>1904702760</v>
      </c>
      <c r="G57" s="103" t="s">
        <v>170</v>
      </c>
      <c r="H57" s="94">
        <f t="shared" ref="H57:H64" si="10">F57</f>
        <v>1904702760</v>
      </c>
      <c r="I57" s="67"/>
      <c r="J57" s="66"/>
      <c r="K57" s="66"/>
      <c r="L57" s="226">
        <f t="shared" si="6"/>
        <v>1904.7027599999999</v>
      </c>
      <c r="P57" s="72">
        <f t="shared" si="5"/>
        <v>0</v>
      </c>
    </row>
    <row r="58" spans="1:16" s="71" customFormat="1" ht="42" customHeight="1" x14ac:dyDescent="0.3">
      <c r="A58" s="91">
        <v>5</v>
      </c>
      <c r="B58" s="92" t="s">
        <v>284</v>
      </c>
      <c r="C58" s="92" t="s">
        <v>285</v>
      </c>
      <c r="D58" s="93">
        <v>755</v>
      </c>
      <c r="E58" s="93">
        <v>1401</v>
      </c>
      <c r="F58" s="94">
        <v>1903407000</v>
      </c>
      <c r="G58" s="103" t="s">
        <v>170</v>
      </c>
      <c r="H58" s="94">
        <f t="shared" si="10"/>
        <v>1903407000</v>
      </c>
      <c r="I58" s="67"/>
      <c r="J58" s="66"/>
      <c r="K58" s="66"/>
      <c r="L58" s="226">
        <f t="shared" si="6"/>
        <v>1903.4069999999999</v>
      </c>
      <c r="P58" s="72">
        <f t="shared" si="5"/>
        <v>0</v>
      </c>
    </row>
    <row r="59" spans="1:16" s="71" customFormat="1" ht="32.25" customHeight="1" x14ac:dyDescent="0.3">
      <c r="A59" s="91">
        <v>6</v>
      </c>
      <c r="B59" s="92" t="s">
        <v>286</v>
      </c>
      <c r="C59" s="92" t="s">
        <v>287</v>
      </c>
      <c r="D59" s="93">
        <v>755</v>
      </c>
      <c r="E59" s="93">
        <v>1401</v>
      </c>
      <c r="F59" s="94">
        <v>107893572000</v>
      </c>
      <c r="G59" s="103" t="s">
        <v>170</v>
      </c>
      <c r="H59" s="94">
        <f t="shared" si="10"/>
        <v>107893572000</v>
      </c>
      <c r="I59" s="67"/>
      <c r="J59" s="66"/>
      <c r="K59" s="66"/>
      <c r="L59" s="226">
        <f t="shared" si="6"/>
        <v>107893.572</v>
      </c>
      <c r="P59" s="72">
        <f t="shared" si="5"/>
        <v>0</v>
      </c>
    </row>
    <row r="60" spans="1:16" s="71" customFormat="1" ht="42" customHeight="1" x14ac:dyDescent="0.3">
      <c r="A60" s="91">
        <v>7</v>
      </c>
      <c r="B60" s="92" t="s">
        <v>288</v>
      </c>
      <c r="C60" s="92" t="s">
        <v>289</v>
      </c>
      <c r="D60" s="93">
        <v>755</v>
      </c>
      <c r="E60" s="93">
        <v>1401</v>
      </c>
      <c r="F60" s="94">
        <v>60768851896</v>
      </c>
      <c r="G60" s="103" t="s">
        <v>170</v>
      </c>
      <c r="H60" s="94">
        <f t="shared" si="10"/>
        <v>60768851896</v>
      </c>
      <c r="I60" s="67"/>
      <c r="J60" s="66"/>
      <c r="K60" s="66"/>
      <c r="L60" s="226">
        <f t="shared" si="6"/>
        <v>60768.851896</v>
      </c>
      <c r="P60" s="72">
        <f t="shared" si="5"/>
        <v>0</v>
      </c>
    </row>
    <row r="61" spans="1:16" s="71" customFormat="1" ht="29.25" customHeight="1" x14ac:dyDescent="0.3">
      <c r="A61" s="91">
        <v>8</v>
      </c>
      <c r="B61" s="92" t="s">
        <v>290</v>
      </c>
      <c r="C61" s="92" t="s">
        <v>291</v>
      </c>
      <c r="D61" s="93">
        <v>755</v>
      </c>
      <c r="E61" s="93">
        <v>1401</v>
      </c>
      <c r="F61" s="94">
        <v>3264103000</v>
      </c>
      <c r="G61" s="103" t="s">
        <v>170</v>
      </c>
      <c r="H61" s="94">
        <f t="shared" si="10"/>
        <v>3264103000</v>
      </c>
      <c r="I61" s="67"/>
      <c r="J61" s="66"/>
      <c r="K61" s="66"/>
      <c r="L61" s="226">
        <f t="shared" si="6"/>
        <v>3264.1030000000001</v>
      </c>
      <c r="P61" s="72">
        <f t="shared" si="5"/>
        <v>0</v>
      </c>
    </row>
    <row r="62" spans="1:16" s="71" customFormat="1" ht="42" customHeight="1" x14ac:dyDescent="0.3">
      <c r="A62" s="91">
        <v>9</v>
      </c>
      <c r="B62" s="92" t="s">
        <v>292</v>
      </c>
      <c r="C62" s="92" t="s">
        <v>293</v>
      </c>
      <c r="D62" s="93">
        <v>755</v>
      </c>
      <c r="E62" s="93">
        <v>1401</v>
      </c>
      <c r="F62" s="94">
        <v>3624800050</v>
      </c>
      <c r="G62" s="103" t="s">
        <v>170</v>
      </c>
      <c r="H62" s="94">
        <f t="shared" si="10"/>
        <v>3624800050</v>
      </c>
      <c r="I62" s="67"/>
      <c r="J62" s="66"/>
      <c r="K62" s="66"/>
      <c r="L62" s="226">
        <f t="shared" si="6"/>
        <v>3624.8000499999998</v>
      </c>
      <c r="P62" s="72">
        <f t="shared" si="5"/>
        <v>0</v>
      </c>
    </row>
    <row r="63" spans="1:16" s="71" customFormat="1" ht="42" customHeight="1" x14ac:dyDescent="0.3">
      <c r="A63" s="91">
        <v>10</v>
      </c>
      <c r="B63" s="92" t="s">
        <v>294</v>
      </c>
      <c r="C63" s="92" t="s">
        <v>295</v>
      </c>
      <c r="D63" s="93">
        <v>755</v>
      </c>
      <c r="E63" s="93">
        <v>1401</v>
      </c>
      <c r="F63" s="94">
        <v>35054814000</v>
      </c>
      <c r="G63" s="103" t="s">
        <v>170</v>
      </c>
      <c r="H63" s="94">
        <f t="shared" si="10"/>
        <v>35054814000</v>
      </c>
      <c r="I63" s="67"/>
      <c r="J63" s="66"/>
      <c r="K63" s="66"/>
      <c r="L63" s="226">
        <f t="shared" si="6"/>
        <v>35054.813999999998</v>
      </c>
      <c r="P63" s="72">
        <f t="shared" si="5"/>
        <v>0</v>
      </c>
    </row>
    <row r="64" spans="1:16" s="71" customFormat="1" ht="42" customHeight="1" x14ac:dyDescent="0.3">
      <c r="A64" s="91">
        <v>11</v>
      </c>
      <c r="B64" s="92" t="s">
        <v>296</v>
      </c>
      <c r="C64" s="92" t="s">
        <v>297</v>
      </c>
      <c r="D64" s="93">
        <v>755</v>
      </c>
      <c r="E64" s="93">
        <v>1401</v>
      </c>
      <c r="F64" s="94">
        <v>85797522289</v>
      </c>
      <c r="G64" s="103" t="s">
        <v>170</v>
      </c>
      <c r="H64" s="94">
        <f t="shared" si="10"/>
        <v>85797522289</v>
      </c>
      <c r="I64" s="67"/>
      <c r="J64" s="66"/>
      <c r="K64" s="66"/>
      <c r="L64" s="226">
        <f t="shared" si="6"/>
        <v>85797.522289</v>
      </c>
      <c r="P64" s="72">
        <f t="shared" si="5"/>
        <v>0</v>
      </c>
    </row>
    <row r="65" spans="1:16" s="71" customFormat="1" ht="28.5" customHeight="1" x14ac:dyDescent="0.3">
      <c r="A65" s="91">
        <v>12</v>
      </c>
      <c r="B65" s="92" t="s">
        <v>298</v>
      </c>
      <c r="C65" s="92" t="s">
        <v>281</v>
      </c>
      <c r="D65" s="93">
        <v>755</v>
      </c>
      <c r="E65" s="93">
        <v>1401</v>
      </c>
      <c r="F65" s="94">
        <v>404087000</v>
      </c>
      <c r="G65" s="103" t="s">
        <v>170</v>
      </c>
      <c r="H65" s="94">
        <f>F65</f>
        <v>404087000</v>
      </c>
      <c r="I65" s="67"/>
      <c r="J65" s="67"/>
      <c r="K65" s="66"/>
      <c r="L65" s="226">
        <f t="shared" si="6"/>
        <v>404.08699999999999</v>
      </c>
      <c r="P65" s="72">
        <f t="shared" si="5"/>
        <v>0</v>
      </c>
    </row>
    <row r="66" spans="1:16" s="71" customFormat="1" ht="33" customHeight="1" x14ac:dyDescent="0.3">
      <c r="A66" s="91">
        <v>13</v>
      </c>
      <c r="B66" s="92" t="s">
        <v>298</v>
      </c>
      <c r="C66" s="92" t="s">
        <v>299</v>
      </c>
      <c r="D66" s="93">
        <v>755</v>
      </c>
      <c r="E66" s="93">
        <v>1401</v>
      </c>
      <c r="F66" s="94">
        <v>9908397899</v>
      </c>
      <c r="G66" s="103" t="s">
        <v>170</v>
      </c>
      <c r="H66" s="94">
        <f>F66</f>
        <v>9908397899</v>
      </c>
      <c r="I66" s="67"/>
      <c r="J66" s="67"/>
      <c r="K66" s="66"/>
      <c r="L66" s="226">
        <f t="shared" si="6"/>
        <v>9908.3978989999996</v>
      </c>
      <c r="P66" s="72">
        <f t="shared" si="5"/>
        <v>0</v>
      </c>
    </row>
    <row r="67" spans="1:16" s="71" customFormat="1" ht="31.5" customHeight="1" x14ac:dyDescent="0.3">
      <c r="A67" s="91">
        <v>14</v>
      </c>
      <c r="B67" s="92" t="s">
        <v>300</v>
      </c>
      <c r="C67" s="92" t="s">
        <v>291</v>
      </c>
      <c r="D67" s="93">
        <v>755</v>
      </c>
      <c r="E67" s="93">
        <v>1401</v>
      </c>
      <c r="F67" s="94">
        <v>18401709000</v>
      </c>
      <c r="G67" s="103" t="s">
        <v>170</v>
      </c>
      <c r="H67" s="94">
        <f>F67</f>
        <v>18401709000</v>
      </c>
      <c r="I67" s="67"/>
      <c r="J67" s="67"/>
      <c r="K67" s="66"/>
      <c r="L67" s="226">
        <f t="shared" si="6"/>
        <v>18401.708999999999</v>
      </c>
      <c r="P67" s="72">
        <f t="shared" si="5"/>
        <v>0</v>
      </c>
    </row>
    <row r="68" spans="1:16" s="32" customFormat="1" ht="38.25" customHeight="1" x14ac:dyDescent="0.3">
      <c r="A68" s="258" t="s">
        <v>301</v>
      </c>
      <c r="B68" s="258"/>
      <c r="C68" s="104"/>
      <c r="D68" s="105"/>
      <c r="E68" s="105"/>
      <c r="F68" s="106">
        <f>F8+F53</f>
        <v>537520645980</v>
      </c>
      <c r="G68" s="106">
        <f>G8+G53</f>
        <v>0</v>
      </c>
      <c r="H68" s="106">
        <f>H8+H53</f>
        <v>522321947296</v>
      </c>
      <c r="I68" s="106">
        <f t="shared" ref="I68:K68" si="11">I8+I53</f>
        <v>15198698684</v>
      </c>
      <c r="J68" s="106">
        <f t="shared" si="11"/>
        <v>0</v>
      </c>
      <c r="K68" s="106">
        <f t="shared" si="11"/>
        <v>0</v>
      </c>
      <c r="L68" s="225">
        <f>L8+L53</f>
        <v>522321.94729599991</v>
      </c>
      <c r="P68" s="79"/>
    </row>
    <row r="69" spans="1:16" ht="18.75" x14ac:dyDescent="0.3">
      <c r="A69" s="80"/>
      <c r="B69" s="81"/>
      <c r="C69" s="81"/>
      <c r="D69" s="81"/>
      <c r="E69" s="81"/>
      <c r="F69" s="82"/>
      <c r="G69" s="80"/>
    </row>
    <row r="70" spans="1:16" ht="18.75" x14ac:dyDescent="0.3">
      <c r="A70" s="80"/>
      <c r="B70" s="83"/>
      <c r="C70" s="83"/>
      <c r="D70" s="83"/>
      <c r="E70" s="83"/>
      <c r="F70" s="84"/>
      <c r="G70" s="80"/>
    </row>
    <row r="71" spans="1:16" x14ac:dyDescent="0.25">
      <c r="B71" s="63"/>
      <c r="C71" s="63"/>
      <c r="D71" s="63"/>
      <c r="E71" s="63"/>
      <c r="F71" s="63"/>
    </row>
    <row r="72" spans="1:16" x14ac:dyDescent="0.25">
      <c r="B72" s="63"/>
      <c r="C72" s="63"/>
      <c r="D72" s="63"/>
      <c r="E72" s="63"/>
      <c r="F72" s="63"/>
    </row>
    <row r="77" spans="1:16" x14ac:dyDescent="0.25">
      <c r="G77" s="86"/>
    </row>
    <row r="78" spans="1:16" x14ac:dyDescent="0.25">
      <c r="B78" s="63"/>
      <c r="C78" s="63"/>
      <c r="D78" s="63"/>
      <c r="E78" s="63"/>
      <c r="F78" s="86"/>
    </row>
    <row r="79" spans="1:16" x14ac:dyDescent="0.25">
      <c r="B79" s="63"/>
      <c r="C79" s="63"/>
      <c r="D79" s="63"/>
      <c r="E79" s="63"/>
      <c r="F79" s="63"/>
    </row>
    <row r="80" spans="1:16" x14ac:dyDescent="0.25">
      <c r="B80" s="63"/>
      <c r="C80" s="63"/>
      <c r="D80" s="63"/>
      <c r="E80" s="63"/>
      <c r="F80" s="63"/>
    </row>
  </sheetData>
  <mergeCells count="8">
    <mergeCell ref="B53:E53"/>
    <mergeCell ref="A68:B68"/>
    <mergeCell ref="A1:B1"/>
    <mergeCell ref="B8:E8"/>
    <mergeCell ref="B9:E9"/>
    <mergeCell ref="B19:E19"/>
    <mergeCell ref="A3:L3"/>
    <mergeCell ref="A4:L4"/>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4" sqref="A4:F4"/>
    </sheetView>
  </sheetViews>
  <sheetFormatPr defaultRowHeight="15.75" x14ac:dyDescent="0.25"/>
  <cols>
    <col min="1" max="1" width="5" customWidth="1"/>
    <col min="2" max="2" width="35.5" customWidth="1"/>
    <col min="3" max="3" width="19.375" customWidth="1"/>
    <col min="4" max="4" width="18.25" customWidth="1"/>
    <col min="5" max="5" width="17.5" customWidth="1"/>
    <col min="6" max="6" width="27" customWidth="1"/>
  </cols>
  <sheetData>
    <row r="1" spans="1:12" x14ac:dyDescent="0.25">
      <c r="A1" s="245" t="s">
        <v>381</v>
      </c>
      <c r="B1" s="245"/>
      <c r="F1" s="7" t="s">
        <v>11</v>
      </c>
    </row>
    <row r="3" spans="1:12" ht="23.25" customHeight="1" x14ac:dyDescent="0.25">
      <c r="A3" s="264" t="s">
        <v>361</v>
      </c>
      <c r="B3" s="253"/>
      <c r="C3" s="253"/>
      <c r="D3" s="253"/>
      <c r="E3" s="253"/>
      <c r="F3" s="253"/>
    </row>
    <row r="4" spans="1:12" ht="23.25" customHeight="1" x14ac:dyDescent="0.25">
      <c r="A4" s="246" t="s">
        <v>384</v>
      </c>
      <c r="B4" s="246"/>
      <c r="C4" s="246"/>
      <c r="D4" s="246"/>
      <c r="E4" s="246"/>
      <c r="F4" s="246"/>
      <c r="G4" s="221"/>
      <c r="H4" s="221"/>
      <c r="I4" s="221"/>
      <c r="J4" s="221"/>
      <c r="K4" s="221"/>
      <c r="L4" s="221"/>
    </row>
    <row r="5" spans="1:12" x14ac:dyDescent="0.25">
      <c r="F5" s="240" t="s">
        <v>312</v>
      </c>
    </row>
    <row r="6" spans="1:12" ht="43.5" customHeight="1" x14ac:dyDescent="0.25">
      <c r="A6" s="14" t="s">
        <v>0</v>
      </c>
      <c r="B6" s="14" t="s">
        <v>1</v>
      </c>
      <c r="C6" s="205" t="s">
        <v>360</v>
      </c>
      <c r="D6" s="205" t="s">
        <v>359</v>
      </c>
      <c r="E6" s="205" t="s">
        <v>364</v>
      </c>
      <c r="F6" s="14" t="s">
        <v>6</v>
      </c>
    </row>
    <row r="7" spans="1:12" ht="24.75" customHeight="1" x14ac:dyDescent="0.25">
      <c r="A7" s="6"/>
      <c r="B7" s="6"/>
      <c r="C7" s="6"/>
      <c r="D7" s="6"/>
      <c r="E7" s="6"/>
      <c r="F7" s="6"/>
    </row>
    <row r="8" spans="1:12" ht="50.25" customHeight="1" x14ac:dyDescent="0.25">
      <c r="A8" s="204" t="s">
        <v>4</v>
      </c>
      <c r="B8" s="207" t="s">
        <v>362</v>
      </c>
      <c r="C8" s="206">
        <f>940000000000/1000000</f>
        <v>940000</v>
      </c>
      <c r="D8" s="233">
        <f>1799460115056/1000000</f>
        <v>1799460.115056</v>
      </c>
      <c r="E8" s="233">
        <f>C8+D8</f>
        <v>2739460.1150559997</v>
      </c>
      <c r="F8" s="11" t="s">
        <v>365</v>
      </c>
    </row>
    <row r="9" spans="1:12" ht="25.5" customHeight="1" x14ac:dyDescent="0.25">
      <c r="A9" s="1"/>
      <c r="B9" s="1"/>
      <c r="C9" s="1"/>
      <c r="D9" s="1"/>
      <c r="E9" s="1"/>
      <c r="F9" s="1"/>
    </row>
  </sheetData>
  <mergeCells count="3">
    <mergeCell ref="A1:B1"/>
    <mergeCell ref="A3:F3"/>
    <mergeCell ref="A4:F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4" sqref="A4:D4"/>
    </sheetView>
  </sheetViews>
  <sheetFormatPr defaultRowHeight="15.75" x14ac:dyDescent="0.25"/>
  <cols>
    <col min="1" max="1" width="6.25" customWidth="1"/>
    <col min="2" max="2" width="75.625" customWidth="1"/>
    <col min="3" max="4" width="19.875" customWidth="1"/>
  </cols>
  <sheetData>
    <row r="1" spans="1:6" x14ac:dyDescent="0.25">
      <c r="A1" s="245" t="s">
        <v>381</v>
      </c>
      <c r="B1" s="245"/>
      <c r="D1" s="7" t="s">
        <v>363</v>
      </c>
    </row>
    <row r="3" spans="1:6" ht="32.25" customHeight="1" x14ac:dyDescent="0.25">
      <c r="A3" s="264" t="s">
        <v>15</v>
      </c>
      <c r="B3" s="264"/>
      <c r="C3" s="264"/>
      <c r="D3" s="264"/>
    </row>
    <row r="4" spans="1:6" ht="22.5" customHeight="1" x14ac:dyDescent="0.25">
      <c r="A4" s="246" t="s">
        <v>384</v>
      </c>
      <c r="B4" s="246"/>
      <c r="C4" s="246"/>
      <c r="D4" s="246"/>
      <c r="E4" s="221"/>
      <c r="F4" s="221"/>
    </row>
    <row r="5" spans="1:6" ht="27" customHeight="1" x14ac:dyDescent="0.25">
      <c r="D5" s="3" t="s">
        <v>312</v>
      </c>
    </row>
    <row r="6" spans="1:6" ht="29.25" customHeight="1" x14ac:dyDescent="0.25">
      <c r="A6" s="14" t="s">
        <v>0</v>
      </c>
      <c r="B6" s="14" t="s">
        <v>1</v>
      </c>
      <c r="C6" s="14" t="s">
        <v>2</v>
      </c>
      <c r="D6" s="14" t="s">
        <v>6</v>
      </c>
    </row>
    <row r="7" spans="1:6" ht="25.5" customHeight="1" x14ac:dyDescent="0.25">
      <c r="A7" s="6"/>
      <c r="B7" s="20" t="s">
        <v>3</v>
      </c>
      <c r="C7" s="234">
        <f>C8+C16</f>
        <v>1799460.115056</v>
      </c>
      <c r="D7" s="6"/>
    </row>
    <row r="8" spans="1:6" s="5" customFormat="1" ht="63.75" customHeight="1" x14ac:dyDescent="0.25">
      <c r="A8" s="15" t="s">
        <v>14</v>
      </c>
      <c r="B8" s="17" t="s">
        <v>16</v>
      </c>
      <c r="C8" s="235">
        <f>C9+C12</f>
        <v>1718508.63472</v>
      </c>
      <c r="D8" s="16"/>
    </row>
    <row r="9" spans="1:6" s="5" customFormat="1" ht="57.75" customHeight="1" x14ac:dyDescent="0.25">
      <c r="A9" s="9" t="s">
        <v>4</v>
      </c>
      <c r="B9" s="18" t="s">
        <v>378</v>
      </c>
      <c r="C9" s="236">
        <f>C10+C11</f>
        <v>525392.68571999995</v>
      </c>
      <c r="D9" s="4"/>
    </row>
    <row r="10" spans="1:6" s="13" customFormat="1" ht="27" customHeight="1" x14ac:dyDescent="0.25">
      <c r="A10" s="10">
        <v>1</v>
      </c>
      <c r="B10" s="12" t="s">
        <v>20</v>
      </c>
      <c r="C10" s="237">
        <f>361741322720/1000000</f>
        <v>361741.32272</v>
      </c>
      <c r="D10" s="254" t="s">
        <v>368</v>
      </c>
    </row>
    <row r="11" spans="1:6" s="13" customFormat="1" ht="21" customHeight="1" x14ac:dyDescent="0.25">
      <c r="A11" s="10">
        <v>2</v>
      </c>
      <c r="B11" s="12" t="s">
        <v>21</v>
      </c>
      <c r="C11" s="237">
        <f>163651363000/1000000</f>
        <v>163651.36300000001</v>
      </c>
      <c r="D11" s="255"/>
    </row>
    <row r="12" spans="1:6" s="5" customFormat="1" ht="27" customHeight="1" x14ac:dyDescent="0.25">
      <c r="A12" s="9" t="s">
        <v>5</v>
      </c>
      <c r="B12" s="4" t="s">
        <v>7</v>
      </c>
      <c r="C12" s="236">
        <f>SUM(C13:C15)</f>
        <v>1193115.949</v>
      </c>
      <c r="D12" s="4"/>
    </row>
    <row r="13" spans="1:6" s="13" customFormat="1" ht="30" customHeight="1" x14ac:dyDescent="0.25">
      <c r="A13" s="10">
        <v>1</v>
      </c>
      <c r="B13" s="11" t="s">
        <v>8</v>
      </c>
      <c r="C13" s="237">
        <f>962058674000/1000000</f>
        <v>962058.674</v>
      </c>
      <c r="D13" s="12"/>
    </row>
    <row r="14" spans="1:6" s="5" customFormat="1" ht="37.5" customHeight="1" x14ac:dyDescent="0.25">
      <c r="A14" s="10">
        <v>2</v>
      </c>
      <c r="B14" s="11" t="s">
        <v>9</v>
      </c>
      <c r="C14" s="237">
        <f>144483296000/1000000</f>
        <v>144483.296</v>
      </c>
      <c r="D14" s="4"/>
    </row>
    <row r="15" spans="1:6" s="5" customFormat="1" ht="52.5" customHeight="1" x14ac:dyDescent="0.25">
      <c r="A15" s="10">
        <v>3</v>
      </c>
      <c r="B15" s="11" t="s">
        <v>10</v>
      </c>
      <c r="C15" s="237">
        <f>86573979000/1000000</f>
        <v>86573.979000000007</v>
      </c>
      <c r="D15" s="4"/>
    </row>
    <row r="16" spans="1:6" s="5" customFormat="1" ht="50.25" customHeight="1" x14ac:dyDescent="0.25">
      <c r="A16" s="9" t="s">
        <v>17</v>
      </c>
      <c r="B16" s="18" t="s">
        <v>18</v>
      </c>
      <c r="C16" s="236">
        <f>C17</f>
        <v>80951.480335999993</v>
      </c>
      <c r="D16" s="4"/>
    </row>
    <row r="17" spans="1:4" s="5" customFormat="1" ht="64.5" customHeight="1" x14ac:dyDescent="0.25">
      <c r="A17" s="9" t="s">
        <v>4</v>
      </c>
      <c r="B17" s="11" t="s">
        <v>13</v>
      </c>
      <c r="C17" s="237">
        <f>80951480336/1000000</f>
        <v>80951.480335999993</v>
      </c>
      <c r="D17" s="4"/>
    </row>
    <row r="18" spans="1:4" ht="35.25" customHeight="1" x14ac:dyDescent="0.25">
      <c r="A18" s="1"/>
      <c r="B18" s="1"/>
      <c r="C18" s="8"/>
      <c r="D18" s="1"/>
    </row>
  </sheetData>
  <mergeCells count="4">
    <mergeCell ref="A3:D3"/>
    <mergeCell ref="A1:B1"/>
    <mergeCell ref="A4:D4"/>
    <mergeCell ref="D10:D1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topLeftCell="A67" workbookViewId="0">
      <selection activeCell="A4" sqref="A4:I4"/>
    </sheetView>
  </sheetViews>
  <sheetFormatPr defaultRowHeight="15" x14ac:dyDescent="0.25"/>
  <cols>
    <col min="1" max="1" width="3.5" style="50" customWidth="1"/>
    <col min="2" max="3" width="34.25" style="51" customWidth="1"/>
    <col min="4" max="4" width="7.5" style="50" hidden="1" customWidth="1"/>
    <col min="5" max="5" width="9" style="52" hidden="1" customWidth="1"/>
    <col min="6" max="6" width="13.625" style="50" hidden="1" customWidth="1"/>
    <col min="7" max="7" width="16.5" style="53" hidden="1" customWidth="1"/>
    <col min="8" max="8" width="17.625" style="54" hidden="1" customWidth="1"/>
    <col min="9" max="9" width="17.5" style="50" customWidth="1"/>
    <col min="10" max="256" width="9" style="50"/>
    <col min="257" max="257" width="3.5" style="50" customWidth="1"/>
    <col min="258" max="259" width="34.25" style="50" customWidth="1"/>
    <col min="260" max="260" width="7.5" style="50" customWidth="1"/>
    <col min="261" max="261" width="9" style="50" customWidth="1"/>
    <col min="262" max="262" width="0" style="50" hidden="1" customWidth="1"/>
    <col min="263" max="263" width="16.5" style="50" customWidth="1"/>
    <col min="264" max="264" width="16.875" style="50" customWidth="1"/>
    <col min="265" max="512" width="9" style="50"/>
    <col min="513" max="513" width="3.5" style="50" customWidth="1"/>
    <col min="514" max="515" width="34.25" style="50" customWidth="1"/>
    <col min="516" max="516" width="7.5" style="50" customWidth="1"/>
    <col min="517" max="517" width="9" style="50" customWidth="1"/>
    <col min="518" max="518" width="0" style="50" hidden="1" customWidth="1"/>
    <col min="519" max="519" width="16.5" style="50" customWidth="1"/>
    <col min="520" max="520" width="16.875" style="50" customWidth="1"/>
    <col min="521" max="768" width="9" style="50"/>
    <col min="769" max="769" width="3.5" style="50" customWidth="1"/>
    <col min="770" max="771" width="34.25" style="50" customWidth="1"/>
    <col min="772" max="772" width="7.5" style="50" customWidth="1"/>
    <col min="773" max="773" width="9" style="50" customWidth="1"/>
    <col min="774" max="774" width="0" style="50" hidden="1" customWidth="1"/>
    <col min="775" max="775" width="16.5" style="50" customWidth="1"/>
    <col min="776" max="776" width="16.875" style="50" customWidth="1"/>
    <col min="777" max="1024" width="9" style="50"/>
    <col min="1025" max="1025" width="3.5" style="50" customWidth="1"/>
    <col min="1026" max="1027" width="34.25" style="50" customWidth="1"/>
    <col min="1028" max="1028" width="7.5" style="50" customWidth="1"/>
    <col min="1029" max="1029" width="9" style="50" customWidth="1"/>
    <col min="1030" max="1030" width="0" style="50" hidden="1" customWidth="1"/>
    <col min="1031" max="1031" width="16.5" style="50" customWidth="1"/>
    <col min="1032" max="1032" width="16.875" style="50" customWidth="1"/>
    <col min="1033" max="1280" width="9" style="50"/>
    <col min="1281" max="1281" width="3.5" style="50" customWidth="1"/>
    <col min="1282" max="1283" width="34.25" style="50" customWidth="1"/>
    <col min="1284" max="1284" width="7.5" style="50" customWidth="1"/>
    <col min="1285" max="1285" width="9" style="50" customWidth="1"/>
    <col min="1286" max="1286" width="0" style="50" hidden="1" customWidth="1"/>
    <col min="1287" max="1287" width="16.5" style="50" customWidth="1"/>
    <col min="1288" max="1288" width="16.875" style="50" customWidth="1"/>
    <col min="1289" max="1536" width="9" style="50"/>
    <col min="1537" max="1537" width="3.5" style="50" customWidth="1"/>
    <col min="1538" max="1539" width="34.25" style="50" customWidth="1"/>
    <col min="1540" max="1540" width="7.5" style="50" customWidth="1"/>
    <col min="1541" max="1541" width="9" style="50" customWidth="1"/>
    <col min="1542" max="1542" width="0" style="50" hidden="1" customWidth="1"/>
    <col min="1543" max="1543" width="16.5" style="50" customWidth="1"/>
    <col min="1544" max="1544" width="16.875" style="50" customWidth="1"/>
    <col min="1545" max="1792" width="9" style="50"/>
    <col min="1793" max="1793" width="3.5" style="50" customWidth="1"/>
    <col min="1794" max="1795" width="34.25" style="50" customWidth="1"/>
    <col min="1796" max="1796" width="7.5" style="50" customWidth="1"/>
    <col min="1797" max="1797" width="9" style="50" customWidth="1"/>
    <col min="1798" max="1798" width="0" style="50" hidden="1" customWidth="1"/>
    <col min="1799" max="1799" width="16.5" style="50" customWidth="1"/>
    <col min="1800" max="1800" width="16.875" style="50" customWidth="1"/>
    <col min="1801" max="2048" width="9" style="50"/>
    <col min="2049" max="2049" width="3.5" style="50" customWidth="1"/>
    <col min="2050" max="2051" width="34.25" style="50" customWidth="1"/>
    <col min="2052" max="2052" width="7.5" style="50" customWidth="1"/>
    <col min="2053" max="2053" width="9" style="50" customWidth="1"/>
    <col min="2054" max="2054" width="0" style="50" hidden="1" customWidth="1"/>
    <col min="2055" max="2055" width="16.5" style="50" customWidth="1"/>
    <col min="2056" max="2056" width="16.875" style="50" customWidth="1"/>
    <col min="2057" max="2304" width="9" style="50"/>
    <col min="2305" max="2305" width="3.5" style="50" customWidth="1"/>
    <col min="2306" max="2307" width="34.25" style="50" customWidth="1"/>
    <col min="2308" max="2308" width="7.5" style="50" customWidth="1"/>
    <col min="2309" max="2309" width="9" style="50" customWidth="1"/>
    <col min="2310" max="2310" width="0" style="50" hidden="1" customWidth="1"/>
    <col min="2311" max="2311" width="16.5" style="50" customWidth="1"/>
    <col min="2312" max="2312" width="16.875" style="50" customWidth="1"/>
    <col min="2313" max="2560" width="9" style="50"/>
    <col min="2561" max="2561" width="3.5" style="50" customWidth="1"/>
    <col min="2562" max="2563" width="34.25" style="50" customWidth="1"/>
    <col min="2564" max="2564" width="7.5" style="50" customWidth="1"/>
    <col min="2565" max="2565" width="9" style="50" customWidth="1"/>
    <col min="2566" max="2566" width="0" style="50" hidden="1" customWidth="1"/>
    <col min="2567" max="2567" width="16.5" style="50" customWidth="1"/>
    <col min="2568" max="2568" width="16.875" style="50" customWidth="1"/>
    <col min="2569" max="2816" width="9" style="50"/>
    <col min="2817" max="2817" width="3.5" style="50" customWidth="1"/>
    <col min="2818" max="2819" width="34.25" style="50" customWidth="1"/>
    <col min="2820" max="2820" width="7.5" style="50" customWidth="1"/>
    <col min="2821" max="2821" width="9" style="50" customWidth="1"/>
    <col min="2822" max="2822" width="0" style="50" hidden="1" customWidth="1"/>
    <col min="2823" max="2823" width="16.5" style="50" customWidth="1"/>
    <col min="2824" max="2824" width="16.875" style="50" customWidth="1"/>
    <col min="2825" max="3072" width="9" style="50"/>
    <col min="3073" max="3073" width="3.5" style="50" customWidth="1"/>
    <col min="3074" max="3075" width="34.25" style="50" customWidth="1"/>
    <col min="3076" max="3076" width="7.5" style="50" customWidth="1"/>
    <col min="3077" max="3077" width="9" style="50" customWidth="1"/>
    <col min="3078" max="3078" width="0" style="50" hidden="1" customWidth="1"/>
    <col min="3079" max="3079" width="16.5" style="50" customWidth="1"/>
    <col min="3080" max="3080" width="16.875" style="50" customWidth="1"/>
    <col min="3081" max="3328" width="9" style="50"/>
    <col min="3329" max="3329" width="3.5" style="50" customWidth="1"/>
    <col min="3330" max="3331" width="34.25" style="50" customWidth="1"/>
    <col min="3332" max="3332" width="7.5" style="50" customWidth="1"/>
    <col min="3333" max="3333" width="9" style="50" customWidth="1"/>
    <col min="3334" max="3334" width="0" style="50" hidden="1" customWidth="1"/>
    <col min="3335" max="3335" width="16.5" style="50" customWidth="1"/>
    <col min="3336" max="3336" width="16.875" style="50" customWidth="1"/>
    <col min="3337" max="3584" width="9" style="50"/>
    <col min="3585" max="3585" width="3.5" style="50" customWidth="1"/>
    <col min="3586" max="3587" width="34.25" style="50" customWidth="1"/>
    <col min="3588" max="3588" width="7.5" style="50" customWidth="1"/>
    <col min="3589" max="3589" width="9" style="50" customWidth="1"/>
    <col min="3590" max="3590" width="0" style="50" hidden="1" customWidth="1"/>
    <col min="3591" max="3591" width="16.5" style="50" customWidth="1"/>
    <col min="3592" max="3592" width="16.875" style="50" customWidth="1"/>
    <col min="3593" max="3840" width="9" style="50"/>
    <col min="3841" max="3841" width="3.5" style="50" customWidth="1"/>
    <col min="3842" max="3843" width="34.25" style="50" customWidth="1"/>
    <col min="3844" max="3844" width="7.5" style="50" customWidth="1"/>
    <col min="3845" max="3845" width="9" style="50" customWidth="1"/>
    <col min="3846" max="3846" width="0" style="50" hidden="1" customWidth="1"/>
    <col min="3847" max="3847" width="16.5" style="50" customWidth="1"/>
    <col min="3848" max="3848" width="16.875" style="50" customWidth="1"/>
    <col min="3849" max="4096" width="9" style="50"/>
    <col min="4097" max="4097" width="3.5" style="50" customWidth="1"/>
    <col min="4098" max="4099" width="34.25" style="50" customWidth="1"/>
    <col min="4100" max="4100" width="7.5" style="50" customWidth="1"/>
    <col min="4101" max="4101" width="9" style="50" customWidth="1"/>
    <col min="4102" max="4102" width="0" style="50" hidden="1" customWidth="1"/>
    <col min="4103" max="4103" width="16.5" style="50" customWidth="1"/>
    <col min="4104" max="4104" width="16.875" style="50" customWidth="1"/>
    <col min="4105" max="4352" width="9" style="50"/>
    <col min="4353" max="4353" width="3.5" style="50" customWidth="1"/>
    <col min="4354" max="4355" width="34.25" style="50" customWidth="1"/>
    <col min="4356" max="4356" width="7.5" style="50" customWidth="1"/>
    <col min="4357" max="4357" width="9" style="50" customWidth="1"/>
    <col min="4358" max="4358" width="0" style="50" hidden="1" customWidth="1"/>
    <col min="4359" max="4359" width="16.5" style="50" customWidth="1"/>
    <col min="4360" max="4360" width="16.875" style="50" customWidth="1"/>
    <col min="4361" max="4608" width="9" style="50"/>
    <col min="4609" max="4609" width="3.5" style="50" customWidth="1"/>
    <col min="4610" max="4611" width="34.25" style="50" customWidth="1"/>
    <col min="4612" max="4612" width="7.5" style="50" customWidth="1"/>
    <col min="4613" max="4613" width="9" style="50" customWidth="1"/>
    <col min="4614" max="4614" width="0" style="50" hidden="1" customWidth="1"/>
    <col min="4615" max="4615" width="16.5" style="50" customWidth="1"/>
    <col min="4616" max="4616" width="16.875" style="50" customWidth="1"/>
    <col min="4617" max="4864" width="9" style="50"/>
    <col min="4865" max="4865" width="3.5" style="50" customWidth="1"/>
    <col min="4866" max="4867" width="34.25" style="50" customWidth="1"/>
    <col min="4868" max="4868" width="7.5" style="50" customWidth="1"/>
    <col min="4869" max="4869" width="9" style="50" customWidth="1"/>
    <col min="4870" max="4870" width="0" style="50" hidden="1" customWidth="1"/>
    <col min="4871" max="4871" width="16.5" style="50" customWidth="1"/>
    <col min="4872" max="4872" width="16.875" style="50" customWidth="1"/>
    <col min="4873" max="5120" width="9" style="50"/>
    <col min="5121" max="5121" width="3.5" style="50" customWidth="1"/>
    <col min="5122" max="5123" width="34.25" style="50" customWidth="1"/>
    <col min="5124" max="5124" width="7.5" style="50" customWidth="1"/>
    <col min="5125" max="5125" width="9" style="50" customWidth="1"/>
    <col min="5126" max="5126" width="0" style="50" hidden="1" customWidth="1"/>
    <col min="5127" max="5127" width="16.5" style="50" customWidth="1"/>
    <col min="5128" max="5128" width="16.875" style="50" customWidth="1"/>
    <col min="5129" max="5376" width="9" style="50"/>
    <col min="5377" max="5377" width="3.5" style="50" customWidth="1"/>
    <col min="5378" max="5379" width="34.25" style="50" customWidth="1"/>
    <col min="5380" max="5380" width="7.5" style="50" customWidth="1"/>
    <col min="5381" max="5381" width="9" style="50" customWidth="1"/>
    <col min="5382" max="5382" width="0" style="50" hidden="1" customWidth="1"/>
    <col min="5383" max="5383" width="16.5" style="50" customWidth="1"/>
    <col min="5384" max="5384" width="16.875" style="50" customWidth="1"/>
    <col min="5385" max="5632" width="9" style="50"/>
    <col min="5633" max="5633" width="3.5" style="50" customWidth="1"/>
    <col min="5634" max="5635" width="34.25" style="50" customWidth="1"/>
    <col min="5636" max="5636" width="7.5" style="50" customWidth="1"/>
    <col min="5637" max="5637" width="9" style="50" customWidth="1"/>
    <col min="5638" max="5638" width="0" style="50" hidden="1" customWidth="1"/>
    <col min="5639" max="5639" width="16.5" style="50" customWidth="1"/>
    <col min="5640" max="5640" width="16.875" style="50" customWidth="1"/>
    <col min="5641" max="5888" width="9" style="50"/>
    <col min="5889" max="5889" width="3.5" style="50" customWidth="1"/>
    <col min="5890" max="5891" width="34.25" style="50" customWidth="1"/>
    <col min="5892" max="5892" width="7.5" style="50" customWidth="1"/>
    <col min="5893" max="5893" width="9" style="50" customWidth="1"/>
    <col min="5894" max="5894" width="0" style="50" hidden="1" customWidth="1"/>
    <col min="5895" max="5895" width="16.5" style="50" customWidth="1"/>
    <col min="5896" max="5896" width="16.875" style="50" customWidth="1"/>
    <col min="5897" max="6144" width="9" style="50"/>
    <col min="6145" max="6145" width="3.5" style="50" customWidth="1"/>
    <col min="6146" max="6147" width="34.25" style="50" customWidth="1"/>
    <col min="6148" max="6148" width="7.5" style="50" customWidth="1"/>
    <col min="6149" max="6149" width="9" style="50" customWidth="1"/>
    <col min="6150" max="6150" width="0" style="50" hidden="1" customWidth="1"/>
    <col min="6151" max="6151" width="16.5" style="50" customWidth="1"/>
    <col min="6152" max="6152" width="16.875" style="50" customWidth="1"/>
    <col min="6153" max="6400" width="9" style="50"/>
    <col min="6401" max="6401" width="3.5" style="50" customWidth="1"/>
    <col min="6402" max="6403" width="34.25" style="50" customWidth="1"/>
    <col min="6404" max="6404" width="7.5" style="50" customWidth="1"/>
    <col min="6405" max="6405" width="9" style="50" customWidth="1"/>
    <col min="6406" max="6406" width="0" style="50" hidden="1" customWidth="1"/>
    <col min="6407" max="6407" width="16.5" style="50" customWidth="1"/>
    <col min="6408" max="6408" width="16.875" style="50" customWidth="1"/>
    <col min="6409" max="6656" width="9" style="50"/>
    <col min="6657" max="6657" width="3.5" style="50" customWidth="1"/>
    <col min="6658" max="6659" width="34.25" style="50" customWidth="1"/>
    <col min="6660" max="6660" width="7.5" style="50" customWidth="1"/>
    <col min="6661" max="6661" width="9" style="50" customWidth="1"/>
    <col min="6662" max="6662" width="0" style="50" hidden="1" customWidth="1"/>
    <col min="6663" max="6663" width="16.5" style="50" customWidth="1"/>
    <col min="6664" max="6664" width="16.875" style="50" customWidth="1"/>
    <col min="6665" max="6912" width="9" style="50"/>
    <col min="6913" max="6913" width="3.5" style="50" customWidth="1"/>
    <col min="6914" max="6915" width="34.25" style="50" customWidth="1"/>
    <col min="6916" max="6916" width="7.5" style="50" customWidth="1"/>
    <col min="6917" max="6917" width="9" style="50" customWidth="1"/>
    <col min="6918" max="6918" width="0" style="50" hidden="1" customWidth="1"/>
    <col min="6919" max="6919" width="16.5" style="50" customWidth="1"/>
    <col min="6920" max="6920" width="16.875" style="50" customWidth="1"/>
    <col min="6921" max="7168" width="9" style="50"/>
    <col min="7169" max="7169" width="3.5" style="50" customWidth="1"/>
    <col min="7170" max="7171" width="34.25" style="50" customWidth="1"/>
    <col min="7172" max="7172" width="7.5" style="50" customWidth="1"/>
    <col min="7173" max="7173" width="9" style="50" customWidth="1"/>
    <col min="7174" max="7174" width="0" style="50" hidden="1" customWidth="1"/>
    <col min="7175" max="7175" width="16.5" style="50" customWidth="1"/>
    <col min="7176" max="7176" width="16.875" style="50" customWidth="1"/>
    <col min="7177" max="7424" width="9" style="50"/>
    <col min="7425" max="7425" width="3.5" style="50" customWidth="1"/>
    <col min="7426" max="7427" width="34.25" style="50" customWidth="1"/>
    <col min="7428" max="7428" width="7.5" style="50" customWidth="1"/>
    <col min="7429" max="7429" width="9" style="50" customWidth="1"/>
    <col min="7430" max="7430" width="0" style="50" hidden="1" customWidth="1"/>
    <col min="7431" max="7431" width="16.5" style="50" customWidth="1"/>
    <col min="7432" max="7432" width="16.875" style="50" customWidth="1"/>
    <col min="7433" max="7680" width="9" style="50"/>
    <col min="7681" max="7681" width="3.5" style="50" customWidth="1"/>
    <col min="7682" max="7683" width="34.25" style="50" customWidth="1"/>
    <col min="7684" max="7684" width="7.5" style="50" customWidth="1"/>
    <col min="7685" max="7685" width="9" style="50" customWidth="1"/>
    <col min="7686" max="7686" width="0" style="50" hidden="1" customWidth="1"/>
    <col min="7687" max="7687" width="16.5" style="50" customWidth="1"/>
    <col min="7688" max="7688" width="16.875" style="50" customWidth="1"/>
    <col min="7689" max="7936" width="9" style="50"/>
    <col min="7937" max="7937" width="3.5" style="50" customWidth="1"/>
    <col min="7938" max="7939" width="34.25" style="50" customWidth="1"/>
    <col min="7940" max="7940" width="7.5" style="50" customWidth="1"/>
    <col min="7941" max="7941" width="9" style="50" customWidth="1"/>
    <col min="7942" max="7942" width="0" style="50" hidden="1" customWidth="1"/>
    <col min="7943" max="7943" width="16.5" style="50" customWidth="1"/>
    <col min="7944" max="7944" width="16.875" style="50" customWidth="1"/>
    <col min="7945" max="8192" width="9" style="50"/>
    <col min="8193" max="8193" width="3.5" style="50" customWidth="1"/>
    <col min="8194" max="8195" width="34.25" style="50" customWidth="1"/>
    <col min="8196" max="8196" width="7.5" style="50" customWidth="1"/>
    <col min="8197" max="8197" width="9" style="50" customWidth="1"/>
    <col min="8198" max="8198" width="0" style="50" hidden="1" customWidth="1"/>
    <col min="8199" max="8199" width="16.5" style="50" customWidth="1"/>
    <col min="8200" max="8200" width="16.875" style="50" customWidth="1"/>
    <col min="8201" max="8448" width="9" style="50"/>
    <col min="8449" max="8449" width="3.5" style="50" customWidth="1"/>
    <col min="8450" max="8451" width="34.25" style="50" customWidth="1"/>
    <col min="8452" max="8452" width="7.5" style="50" customWidth="1"/>
    <col min="8453" max="8453" width="9" style="50" customWidth="1"/>
    <col min="8454" max="8454" width="0" style="50" hidden="1" customWidth="1"/>
    <col min="8455" max="8455" width="16.5" style="50" customWidth="1"/>
    <col min="8456" max="8456" width="16.875" style="50" customWidth="1"/>
    <col min="8457" max="8704" width="9" style="50"/>
    <col min="8705" max="8705" width="3.5" style="50" customWidth="1"/>
    <col min="8706" max="8707" width="34.25" style="50" customWidth="1"/>
    <col min="8708" max="8708" width="7.5" style="50" customWidth="1"/>
    <col min="8709" max="8709" width="9" style="50" customWidth="1"/>
    <col min="8710" max="8710" width="0" style="50" hidden="1" customWidth="1"/>
    <col min="8711" max="8711" width="16.5" style="50" customWidth="1"/>
    <col min="8712" max="8712" width="16.875" style="50" customWidth="1"/>
    <col min="8713" max="8960" width="9" style="50"/>
    <col min="8961" max="8961" width="3.5" style="50" customWidth="1"/>
    <col min="8962" max="8963" width="34.25" style="50" customWidth="1"/>
    <col min="8964" max="8964" width="7.5" style="50" customWidth="1"/>
    <col min="8965" max="8965" width="9" style="50" customWidth="1"/>
    <col min="8966" max="8966" width="0" style="50" hidden="1" customWidth="1"/>
    <col min="8967" max="8967" width="16.5" style="50" customWidth="1"/>
    <col min="8968" max="8968" width="16.875" style="50" customWidth="1"/>
    <col min="8969" max="9216" width="9" style="50"/>
    <col min="9217" max="9217" width="3.5" style="50" customWidth="1"/>
    <col min="9218" max="9219" width="34.25" style="50" customWidth="1"/>
    <col min="9220" max="9220" width="7.5" style="50" customWidth="1"/>
    <col min="9221" max="9221" width="9" style="50" customWidth="1"/>
    <col min="9222" max="9222" width="0" style="50" hidden="1" customWidth="1"/>
    <col min="9223" max="9223" width="16.5" style="50" customWidth="1"/>
    <col min="9224" max="9224" width="16.875" style="50" customWidth="1"/>
    <col min="9225" max="9472" width="9" style="50"/>
    <col min="9473" max="9473" width="3.5" style="50" customWidth="1"/>
    <col min="9474" max="9475" width="34.25" style="50" customWidth="1"/>
    <col min="9476" max="9476" width="7.5" style="50" customWidth="1"/>
    <col min="9477" max="9477" width="9" style="50" customWidth="1"/>
    <col min="9478" max="9478" width="0" style="50" hidden="1" customWidth="1"/>
    <col min="9479" max="9479" width="16.5" style="50" customWidth="1"/>
    <col min="9480" max="9480" width="16.875" style="50" customWidth="1"/>
    <col min="9481" max="9728" width="9" style="50"/>
    <col min="9729" max="9729" width="3.5" style="50" customWidth="1"/>
    <col min="9730" max="9731" width="34.25" style="50" customWidth="1"/>
    <col min="9732" max="9732" width="7.5" style="50" customWidth="1"/>
    <col min="9733" max="9733" width="9" style="50" customWidth="1"/>
    <col min="9734" max="9734" width="0" style="50" hidden="1" customWidth="1"/>
    <col min="9735" max="9735" width="16.5" style="50" customWidth="1"/>
    <col min="9736" max="9736" width="16.875" style="50" customWidth="1"/>
    <col min="9737" max="9984" width="9" style="50"/>
    <col min="9985" max="9985" width="3.5" style="50" customWidth="1"/>
    <col min="9986" max="9987" width="34.25" style="50" customWidth="1"/>
    <col min="9988" max="9988" width="7.5" style="50" customWidth="1"/>
    <col min="9989" max="9989" width="9" style="50" customWidth="1"/>
    <col min="9990" max="9990" width="0" style="50" hidden="1" customWidth="1"/>
    <col min="9991" max="9991" width="16.5" style="50" customWidth="1"/>
    <col min="9992" max="9992" width="16.875" style="50" customWidth="1"/>
    <col min="9993" max="10240" width="9" style="50"/>
    <col min="10241" max="10241" width="3.5" style="50" customWidth="1"/>
    <col min="10242" max="10243" width="34.25" style="50" customWidth="1"/>
    <col min="10244" max="10244" width="7.5" style="50" customWidth="1"/>
    <col min="10245" max="10245" width="9" style="50" customWidth="1"/>
    <col min="10246" max="10246" width="0" style="50" hidden="1" customWidth="1"/>
    <col min="10247" max="10247" width="16.5" style="50" customWidth="1"/>
    <col min="10248" max="10248" width="16.875" style="50" customWidth="1"/>
    <col min="10249" max="10496" width="9" style="50"/>
    <col min="10497" max="10497" width="3.5" style="50" customWidth="1"/>
    <col min="10498" max="10499" width="34.25" style="50" customWidth="1"/>
    <col min="10500" max="10500" width="7.5" style="50" customWidth="1"/>
    <col min="10501" max="10501" width="9" style="50" customWidth="1"/>
    <col min="10502" max="10502" width="0" style="50" hidden="1" customWidth="1"/>
    <col min="10503" max="10503" width="16.5" style="50" customWidth="1"/>
    <col min="10504" max="10504" width="16.875" style="50" customWidth="1"/>
    <col min="10505" max="10752" width="9" style="50"/>
    <col min="10753" max="10753" width="3.5" style="50" customWidth="1"/>
    <col min="10754" max="10755" width="34.25" style="50" customWidth="1"/>
    <col min="10756" max="10756" width="7.5" style="50" customWidth="1"/>
    <col min="10757" max="10757" width="9" style="50" customWidth="1"/>
    <col min="10758" max="10758" width="0" style="50" hidden="1" customWidth="1"/>
    <col min="10759" max="10759" width="16.5" style="50" customWidth="1"/>
    <col min="10760" max="10760" width="16.875" style="50" customWidth="1"/>
    <col min="10761" max="11008" width="9" style="50"/>
    <col min="11009" max="11009" width="3.5" style="50" customWidth="1"/>
    <col min="11010" max="11011" width="34.25" style="50" customWidth="1"/>
    <col min="11012" max="11012" width="7.5" style="50" customWidth="1"/>
    <col min="11013" max="11013" width="9" style="50" customWidth="1"/>
    <col min="11014" max="11014" width="0" style="50" hidden="1" customWidth="1"/>
    <col min="11015" max="11015" width="16.5" style="50" customWidth="1"/>
    <col min="11016" max="11016" width="16.875" style="50" customWidth="1"/>
    <col min="11017" max="11264" width="9" style="50"/>
    <col min="11265" max="11265" width="3.5" style="50" customWidth="1"/>
    <col min="11266" max="11267" width="34.25" style="50" customWidth="1"/>
    <col min="11268" max="11268" width="7.5" style="50" customWidth="1"/>
    <col min="11269" max="11269" width="9" style="50" customWidth="1"/>
    <col min="11270" max="11270" width="0" style="50" hidden="1" customWidth="1"/>
    <col min="11271" max="11271" width="16.5" style="50" customWidth="1"/>
    <col min="11272" max="11272" width="16.875" style="50" customWidth="1"/>
    <col min="11273" max="11520" width="9" style="50"/>
    <col min="11521" max="11521" width="3.5" style="50" customWidth="1"/>
    <col min="11522" max="11523" width="34.25" style="50" customWidth="1"/>
    <col min="11524" max="11524" width="7.5" style="50" customWidth="1"/>
    <col min="11525" max="11525" width="9" style="50" customWidth="1"/>
    <col min="11526" max="11526" width="0" style="50" hidden="1" customWidth="1"/>
    <col min="11527" max="11527" width="16.5" style="50" customWidth="1"/>
    <col min="11528" max="11528" width="16.875" style="50" customWidth="1"/>
    <col min="11529" max="11776" width="9" style="50"/>
    <col min="11777" max="11777" width="3.5" style="50" customWidth="1"/>
    <col min="11778" max="11779" width="34.25" style="50" customWidth="1"/>
    <col min="11780" max="11780" width="7.5" style="50" customWidth="1"/>
    <col min="11781" max="11781" width="9" style="50" customWidth="1"/>
    <col min="11782" max="11782" width="0" style="50" hidden="1" customWidth="1"/>
    <col min="11783" max="11783" width="16.5" style="50" customWidth="1"/>
    <col min="11784" max="11784" width="16.875" style="50" customWidth="1"/>
    <col min="11785" max="12032" width="9" style="50"/>
    <col min="12033" max="12033" width="3.5" style="50" customWidth="1"/>
    <col min="12034" max="12035" width="34.25" style="50" customWidth="1"/>
    <col min="12036" max="12036" width="7.5" style="50" customWidth="1"/>
    <col min="12037" max="12037" width="9" style="50" customWidth="1"/>
    <col min="12038" max="12038" width="0" style="50" hidden="1" customWidth="1"/>
    <col min="12039" max="12039" width="16.5" style="50" customWidth="1"/>
    <col min="12040" max="12040" width="16.875" style="50" customWidth="1"/>
    <col min="12041" max="12288" width="9" style="50"/>
    <col min="12289" max="12289" width="3.5" style="50" customWidth="1"/>
    <col min="12290" max="12291" width="34.25" style="50" customWidth="1"/>
    <col min="12292" max="12292" width="7.5" style="50" customWidth="1"/>
    <col min="12293" max="12293" width="9" style="50" customWidth="1"/>
    <col min="12294" max="12294" width="0" style="50" hidden="1" customWidth="1"/>
    <col min="12295" max="12295" width="16.5" style="50" customWidth="1"/>
    <col min="12296" max="12296" width="16.875" style="50" customWidth="1"/>
    <col min="12297" max="12544" width="9" style="50"/>
    <col min="12545" max="12545" width="3.5" style="50" customWidth="1"/>
    <col min="12546" max="12547" width="34.25" style="50" customWidth="1"/>
    <col min="12548" max="12548" width="7.5" style="50" customWidth="1"/>
    <col min="12549" max="12549" width="9" style="50" customWidth="1"/>
    <col min="12550" max="12550" width="0" style="50" hidden="1" customWidth="1"/>
    <col min="12551" max="12551" width="16.5" style="50" customWidth="1"/>
    <col min="12552" max="12552" width="16.875" style="50" customWidth="1"/>
    <col min="12553" max="12800" width="9" style="50"/>
    <col min="12801" max="12801" width="3.5" style="50" customWidth="1"/>
    <col min="12802" max="12803" width="34.25" style="50" customWidth="1"/>
    <col min="12804" max="12804" width="7.5" style="50" customWidth="1"/>
    <col min="12805" max="12805" width="9" style="50" customWidth="1"/>
    <col min="12806" max="12806" width="0" style="50" hidden="1" customWidth="1"/>
    <col min="12807" max="12807" width="16.5" style="50" customWidth="1"/>
    <col min="12808" max="12808" width="16.875" style="50" customWidth="1"/>
    <col min="12809" max="13056" width="9" style="50"/>
    <col min="13057" max="13057" width="3.5" style="50" customWidth="1"/>
    <col min="13058" max="13059" width="34.25" style="50" customWidth="1"/>
    <col min="13060" max="13060" width="7.5" style="50" customWidth="1"/>
    <col min="13061" max="13061" width="9" style="50" customWidth="1"/>
    <col min="13062" max="13062" width="0" style="50" hidden="1" customWidth="1"/>
    <col min="13063" max="13063" width="16.5" style="50" customWidth="1"/>
    <col min="13064" max="13064" width="16.875" style="50" customWidth="1"/>
    <col min="13065" max="13312" width="9" style="50"/>
    <col min="13313" max="13313" width="3.5" style="50" customWidth="1"/>
    <col min="13314" max="13315" width="34.25" style="50" customWidth="1"/>
    <col min="13316" max="13316" width="7.5" style="50" customWidth="1"/>
    <col min="13317" max="13317" width="9" style="50" customWidth="1"/>
    <col min="13318" max="13318" width="0" style="50" hidden="1" customWidth="1"/>
    <col min="13319" max="13319" width="16.5" style="50" customWidth="1"/>
    <col min="13320" max="13320" width="16.875" style="50" customWidth="1"/>
    <col min="13321" max="13568" width="9" style="50"/>
    <col min="13569" max="13569" width="3.5" style="50" customWidth="1"/>
    <col min="13570" max="13571" width="34.25" style="50" customWidth="1"/>
    <col min="13572" max="13572" width="7.5" style="50" customWidth="1"/>
    <col min="13573" max="13573" width="9" style="50" customWidth="1"/>
    <col min="13574" max="13574" width="0" style="50" hidden="1" customWidth="1"/>
    <col min="13575" max="13575" width="16.5" style="50" customWidth="1"/>
    <col min="13576" max="13576" width="16.875" style="50" customWidth="1"/>
    <col min="13577" max="13824" width="9" style="50"/>
    <col min="13825" max="13825" width="3.5" style="50" customWidth="1"/>
    <col min="13826" max="13827" width="34.25" style="50" customWidth="1"/>
    <col min="13828" max="13828" width="7.5" style="50" customWidth="1"/>
    <col min="13829" max="13829" width="9" style="50" customWidth="1"/>
    <col min="13830" max="13830" width="0" style="50" hidden="1" customWidth="1"/>
    <col min="13831" max="13831" width="16.5" style="50" customWidth="1"/>
    <col min="13832" max="13832" width="16.875" style="50" customWidth="1"/>
    <col min="13833" max="14080" width="9" style="50"/>
    <col min="14081" max="14081" width="3.5" style="50" customWidth="1"/>
    <col min="14082" max="14083" width="34.25" style="50" customWidth="1"/>
    <col min="14084" max="14084" width="7.5" style="50" customWidth="1"/>
    <col min="14085" max="14085" width="9" style="50" customWidth="1"/>
    <col min="14086" max="14086" width="0" style="50" hidden="1" customWidth="1"/>
    <col min="14087" max="14087" width="16.5" style="50" customWidth="1"/>
    <col min="14088" max="14088" width="16.875" style="50" customWidth="1"/>
    <col min="14089" max="14336" width="9" style="50"/>
    <col min="14337" max="14337" width="3.5" style="50" customWidth="1"/>
    <col min="14338" max="14339" width="34.25" style="50" customWidth="1"/>
    <col min="14340" max="14340" width="7.5" style="50" customWidth="1"/>
    <col min="14341" max="14341" width="9" style="50" customWidth="1"/>
    <col min="14342" max="14342" width="0" style="50" hidden="1" customWidth="1"/>
    <col min="14343" max="14343" width="16.5" style="50" customWidth="1"/>
    <col min="14344" max="14344" width="16.875" style="50" customWidth="1"/>
    <col min="14345" max="14592" width="9" style="50"/>
    <col min="14593" max="14593" width="3.5" style="50" customWidth="1"/>
    <col min="14594" max="14595" width="34.25" style="50" customWidth="1"/>
    <col min="14596" max="14596" width="7.5" style="50" customWidth="1"/>
    <col min="14597" max="14597" width="9" style="50" customWidth="1"/>
    <col min="14598" max="14598" width="0" style="50" hidden="1" customWidth="1"/>
    <col min="14599" max="14599" width="16.5" style="50" customWidth="1"/>
    <col min="14600" max="14600" width="16.875" style="50" customWidth="1"/>
    <col min="14601" max="14848" width="9" style="50"/>
    <col min="14849" max="14849" width="3.5" style="50" customWidth="1"/>
    <col min="14850" max="14851" width="34.25" style="50" customWidth="1"/>
    <col min="14852" max="14852" width="7.5" style="50" customWidth="1"/>
    <col min="14853" max="14853" width="9" style="50" customWidth="1"/>
    <col min="14854" max="14854" width="0" style="50" hidden="1" customWidth="1"/>
    <col min="14855" max="14855" width="16.5" style="50" customWidth="1"/>
    <col min="14856" max="14856" width="16.875" style="50" customWidth="1"/>
    <col min="14857" max="15104" width="9" style="50"/>
    <col min="15105" max="15105" width="3.5" style="50" customWidth="1"/>
    <col min="15106" max="15107" width="34.25" style="50" customWidth="1"/>
    <col min="15108" max="15108" width="7.5" style="50" customWidth="1"/>
    <col min="15109" max="15109" width="9" style="50" customWidth="1"/>
    <col min="15110" max="15110" width="0" style="50" hidden="1" customWidth="1"/>
    <col min="15111" max="15111" width="16.5" style="50" customWidth="1"/>
    <col min="15112" max="15112" width="16.875" style="50" customWidth="1"/>
    <col min="15113" max="15360" width="9" style="50"/>
    <col min="15361" max="15361" width="3.5" style="50" customWidth="1"/>
    <col min="15362" max="15363" width="34.25" style="50" customWidth="1"/>
    <col min="15364" max="15364" width="7.5" style="50" customWidth="1"/>
    <col min="15365" max="15365" width="9" style="50" customWidth="1"/>
    <col min="15366" max="15366" width="0" style="50" hidden="1" customWidth="1"/>
    <col min="15367" max="15367" width="16.5" style="50" customWidth="1"/>
    <col min="15368" max="15368" width="16.875" style="50" customWidth="1"/>
    <col min="15369" max="15616" width="9" style="50"/>
    <col min="15617" max="15617" width="3.5" style="50" customWidth="1"/>
    <col min="15618" max="15619" width="34.25" style="50" customWidth="1"/>
    <col min="15620" max="15620" width="7.5" style="50" customWidth="1"/>
    <col min="15621" max="15621" width="9" style="50" customWidth="1"/>
    <col min="15622" max="15622" width="0" style="50" hidden="1" customWidth="1"/>
    <col min="15623" max="15623" width="16.5" style="50" customWidth="1"/>
    <col min="15624" max="15624" width="16.875" style="50" customWidth="1"/>
    <col min="15625" max="15872" width="9" style="50"/>
    <col min="15873" max="15873" width="3.5" style="50" customWidth="1"/>
    <col min="15874" max="15875" width="34.25" style="50" customWidth="1"/>
    <col min="15876" max="15876" width="7.5" style="50" customWidth="1"/>
    <col min="15877" max="15877" width="9" style="50" customWidth="1"/>
    <col min="15878" max="15878" width="0" style="50" hidden="1" customWidth="1"/>
    <col min="15879" max="15879" width="16.5" style="50" customWidth="1"/>
    <col min="15880" max="15880" width="16.875" style="50" customWidth="1"/>
    <col min="15881" max="16128" width="9" style="50"/>
    <col min="16129" max="16129" width="3.5" style="50" customWidth="1"/>
    <col min="16130" max="16131" width="34.25" style="50" customWidth="1"/>
    <col min="16132" max="16132" width="7.5" style="50" customWidth="1"/>
    <col min="16133" max="16133" width="9" style="50" customWidth="1"/>
    <col min="16134" max="16134" width="0" style="50" hidden="1" customWidth="1"/>
    <col min="16135" max="16135" width="16.5" style="50" customWidth="1"/>
    <col min="16136" max="16136" width="16.875" style="50" customWidth="1"/>
    <col min="16137" max="16384" width="9" style="50"/>
  </cols>
  <sheetData>
    <row r="1" spans="1:9" ht="18.75" customHeight="1" x14ac:dyDescent="0.25">
      <c r="A1" s="245" t="s">
        <v>381</v>
      </c>
      <c r="B1" s="245"/>
      <c r="H1" s="52"/>
      <c r="I1" s="52" t="s">
        <v>380</v>
      </c>
    </row>
    <row r="2" spans="1:9" ht="18.75" customHeight="1" x14ac:dyDescent="0.25">
      <c r="A2" s="21"/>
      <c r="B2" s="21"/>
    </row>
    <row r="3" spans="1:9" s="22" customFormat="1" ht="68.25" customHeight="1" x14ac:dyDescent="0.25">
      <c r="A3" s="268" t="s">
        <v>377</v>
      </c>
      <c r="B3" s="268"/>
      <c r="C3" s="268"/>
      <c r="D3" s="268"/>
      <c r="E3" s="268"/>
      <c r="F3" s="268"/>
      <c r="G3" s="268"/>
      <c r="H3" s="268"/>
      <c r="I3" s="268"/>
    </row>
    <row r="4" spans="1:9" s="23" customFormat="1" ht="20.100000000000001" customHeight="1" x14ac:dyDescent="0.3">
      <c r="A4" s="246" t="s">
        <v>385</v>
      </c>
      <c r="B4" s="246"/>
      <c r="C4" s="246"/>
      <c r="D4" s="246"/>
      <c r="E4" s="246"/>
      <c r="F4" s="246"/>
      <c r="G4" s="246"/>
      <c r="H4" s="246"/>
      <c r="I4" s="246"/>
    </row>
    <row r="5" spans="1:9" s="23" customFormat="1" ht="20.100000000000001" customHeight="1" x14ac:dyDescent="0.3">
      <c r="B5" s="24"/>
      <c r="C5" s="24"/>
      <c r="D5" s="25"/>
      <c r="E5" s="26"/>
      <c r="F5" s="27"/>
      <c r="G5" s="25"/>
      <c r="I5" s="56" t="s">
        <v>383</v>
      </c>
    </row>
    <row r="6" spans="1:9" s="28" customFormat="1" ht="36.75" customHeight="1" x14ac:dyDescent="0.25">
      <c r="A6" s="276" t="s">
        <v>22</v>
      </c>
      <c r="B6" s="277" t="s">
        <v>23</v>
      </c>
      <c r="C6" s="273" t="s">
        <v>157</v>
      </c>
      <c r="D6" s="265" t="s">
        <v>24</v>
      </c>
      <c r="E6" s="270" t="s">
        <v>25</v>
      </c>
      <c r="F6" s="265" t="s">
        <v>26</v>
      </c>
      <c r="G6" s="265" t="s">
        <v>27</v>
      </c>
      <c r="H6" s="265" t="s">
        <v>302</v>
      </c>
      <c r="I6" s="265" t="s">
        <v>302</v>
      </c>
    </row>
    <row r="7" spans="1:9" s="28" customFormat="1" ht="20.100000000000001" customHeight="1" x14ac:dyDescent="0.25">
      <c r="A7" s="276"/>
      <c r="B7" s="277"/>
      <c r="C7" s="274"/>
      <c r="D7" s="266"/>
      <c r="E7" s="271"/>
      <c r="F7" s="266"/>
      <c r="G7" s="266"/>
      <c r="H7" s="266"/>
      <c r="I7" s="266"/>
    </row>
    <row r="8" spans="1:9" s="28" customFormat="1" ht="37.5" customHeight="1" x14ac:dyDescent="0.25">
      <c r="A8" s="276"/>
      <c r="B8" s="277"/>
      <c r="C8" s="275"/>
      <c r="D8" s="267"/>
      <c r="E8" s="272"/>
      <c r="F8" s="267"/>
      <c r="G8" s="267"/>
      <c r="H8" s="267"/>
      <c r="I8" s="267"/>
    </row>
    <row r="9" spans="1:9" s="28" customFormat="1" ht="20.100000000000001" customHeight="1" x14ac:dyDescent="0.25">
      <c r="A9" s="29">
        <v>1</v>
      </c>
      <c r="B9" s="30">
        <v>2</v>
      </c>
      <c r="C9" s="30">
        <v>3</v>
      </c>
      <c r="D9" s="30" t="s">
        <v>28</v>
      </c>
      <c r="E9" s="30">
        <v>1</v>
      </c>
      <c r="F9" s="30">
        <v>2</v>
      </c>
      <c r="G9" s="30">
        <v>2</v>
      </c>
      <c r="H9" s="30">
        <v>4</v>
      </c>
      <c r="I9" s="229">
        <v>4</v>
      </c>
    </row>
    <row r="10" spans="1:9" s="32" customFormat="1" ht="44.25" customHeight="1" x14ac:dyDescent="0.2">
      <c r="A10" s="109" t="s">
        <v>4</v>
      </c>
      <c r="B10" s="110" t="s">
        <v>307</v>
      </c>
      <c r="C10" s="111"/>
      <c r="D10" s="112"/>
      <c r="E10" s="113"/>
      <c r="F10" s="114"/>
      <c r="G10" s="115">
        <f>SUM(G11:G65)</f>
        <v>362041650384</v>
      </c>
      <c r="H10" s="115">
        <f>SUM(H11:H65)</f>
        <v>361741322720</v>
      </c>
      <c r="I10" s="238">
        <f>SUM(I11:I65)</f>
        <v>361741.32272</v>
      </c>
    </row>
    <row r="11" spans="1:9" s="32" customFormat="1" ht="38.25" customHeight="1" x14ac:dyDescent="0.25">
      <c r="A11" s="116">
        <v>1</v>
      </c>
      <c r="B11" s="117" t="s">
        <v>29</v>
      </c>
      <c r="C11" s="117" t="s">
        <v>30</v>
      </c>
      <c r="D11" s="118">
        <v>3601</v>
      </c>
      <c r="E11" s="119">
        <v>554</v>
      </c>
      <c r="F11" s="119"/>
      <c r="G11" s="120">
        <v>2326028000</v>
      </c>
      <c r="H11" s="119">
        <f>G11</f>
        <v>2326028000</v>
      </c>
      <c r="I11" s="239">
        <f>H11/1000000</f>
        <v>2326.0279999999998</v>
      </c>
    </row>
    <row r="12" spans="1:9" s="32" customFormat="1" ht="33.75" customHeight="1" x14ac:dyDescent="0.25">
      <c r="A12" s="116">
        <v>2</v>
      </c>
      <c r="B12" s="117" t="s">
        <v>31</v>
      </c>
      <c r="C12" s="117" t="s">
        <v>32</v>
      </c>
      <c r="D12" s="118">
        <v>3601</v>
      </c>
      <c r="E12" s="119">
        <v>754</v>
      </c>
      <c r="F12" s="119">
        <v>11404848</v>
      </c>
      <c r="G12" s="120">
        <v>508960000</v>
      </c>
      <c r="H12" s="121">
        <v>208632336</v>
      </c>
      <c r="I12" s="239">
        <f t="shared" ref="I12:I65" si="0">H12/1000000</f>
        <v>208.63233600000001</v>
      </c>
    </row>
    <row r="13" spans="1:9" s="34" customFormat="1" ht="33.75" customHeight="1" x14ac:dyDescent="0.25">
      <c r="A13" s="116">
        <v>3</v>
      </c>
      <c r="B13" s="117" t="s">
        <v>33</v>
      </c>
      <c r="C13" s="117" t="s">
        <v>34</v>
      </c>
      <c r="D13" s="122">
        <v>3601</v>
      </c>
      <c r="E13" s="122">
        <v>554</v>
      </c>
      <c r="F13" s="119"/>
      <c r="G13" s="120">
        <v>204115000</v>
      </c>
      <c r="H13" s="121">
        <f t="shared" ref="H13:H22" si="1">G13</f>
        <v>204115000</v>
      </c>
      <c r="I13" s="239">
        <f t="shared" si="0"/>
        <v>204.11500000000001</v>
      </c>
    </row>
    <row r="14" spans="1:9" s="34" customFormat="1" ht="27.75" customHeight="1" x14ac:dyDescent="0.25">
      <c r="A14" s="116">
        <v>4</v>
      </c>
      <c r="B14" s="117" t="s">
        <v>35</v>
      </c>
      <c r="C14" s="117" t="s">
        <v>36</v>
      </c>
      <c r="D14" s="122">
        <v>3601</v>
      </c>
      <c r="E14" s="122">
        <v>754</v>
      </c>
      <c r="F14" s="119"/>
      <c r="G14" s="120">
        <v>2986800000</v>
      </c>
      <c r="H14" s="121">
        <f t="shared" si="1"/>
        <v>2986800000</v>
      </c>
      <c r="I14" s="239">
        <f t="shared" si="0"/>
        <v>2986.8</v>
      </c>
    </row>
    <row r="15" spans="1:9" s="34" customFormat="1" ht="27.75" customHeight="1" x14ac:dyDescent="0.25">
      <c r="A15" s="116">
        <v>5</v>
      </c>
      <c r="B15" s="117" t="s">
        <v>37</v>
      </c>
      <c r="C15" s="117" t="s">
        <v>38</v>
      </c>
      <c r="D15" s="122">
        <v>3601</v>
      </c>
      <c r="E15" s="122">
        <v>554</v>
      </c>
      <c r="F15" s="119"/>
      <c r="G15" s="120">
        <v>1334030000</v>
      </c>
      <c r="H15" s="121">
        <f t="shared" si="1"/>
        <v>1334030000</v>
      </c>
      <c r="I15" s="239">
        <f t="shared" si="0"/>
        <v>1334.03</v>
      </c>
    </row>
    <row r="16" spans="1:9" s="34" customFormat="1" ht="27.75" customHeight="1" x14ac:dyDescent="0.25">
      <c r="A16" s="116">
        <v>6</v>
      </c>
      <c r="B16" s="117" t="s">
        <v>39</v>
      </c>
      <c r="C16" s="117" t="s">
        <v>40</v>
      </c>
      <c r="D16" s="122">
        <v>3601</v>
      </c>
      <c r="E16" s="122">
        <v>754</v>
      </c>
      <c r="F16" s="119"/>
      <c r="G16" s="120">
        <v>6051704000</v>
      </c>
      <c r="H16" s="121">
        <f t="shared" si="1"/>
        <v>6051704000</v>
      </c>
      <c r="I16" s="239">
        <f t="shared" si="0"/>
        <v>6051.7039999999997</v>
      </c>
    </row>
    <row r="17" spans="1:9" s="34" customFormat="1" ht="34.5" customHeight="1" x14ac:dyDescent="0.25">
      <c r="A17" s="116">
        <v>7</v>
      </c>
      <c r="B17" s="117" t="s">
        <v>41</v>
      </c>
      <c r="C17" s="117" t="s">
        <v>42</v>
      </c>
      <c r="D17" s="122">
        <v>3601</v>
      </c>
      <c r="E17" s="122">
        <v>554</v>
      </c>
      <c r="F17" s="123"/>
      <c r="G17" s="120">
        <v>3894207000</v>
      </c>
      <c r="H17" s="121">
        <f t="shared" si="1"/>
        <v>3894207000</v>
      </c>
      <c r="I17" s="239">
        <f t="shared" si="0"/>
        <v>3894.2069999999999</v>
      </c>
    </row>
    <row r="18" spans="1:9" s="34" customFormat="1" ht="27.75" customHeight="1" x14ac:dyDescent="0.25">
      <c r="A18" s="116">
        <v>8</v>
      </c>
      <c r="B18" s="117" t="s">
        <v>43</v>
      </c>
      <c r="C18" s="117" t="s">
        <v>40</v>
      </c>
      <c r="D18" s="122">
        <v>3601</v>
      </c>
      <c r="E18" s="122">
        <v>754</v>
      </c>
      <c r="F18" s="119"/>
      <c r="G18" s="120">
        <v>6229374000</v>
      </c>
      <c r="H18" s="121">
        <f t="shared" si="1"/>
        <v>6229374000</v>
      </c>
      <c r="I18" s="239">
        <f t="shared" si="0"/>
        <v>6229.3739999999998</v>
      </c>
    </row>
    <row r="19" spans="1:9" s="34" customFormat="1" ht="27.75" customHeight="1" x14ac:dyDescent="0.25">
      <c r="A19" s="116">
        <v>9</v>
      </c>
      <c r="B19" s="117" t="s">
        <v>44</v>
      </c>
      <c r="C19" s="117" t="s">
        <v>45</v>
      </c>
      <c r="D19" s="122">
        <v>3601</v>
      </c>
      <c r="E19" s="122">
        <v>754</v>
      </c>
      <c r="F19" s="124"/>
      <c r="G19" s="120">
        <v>1548783000</v>
      </c>
      <c r="H19" s="121">
        <f t="shared" si="1"/>
        <v>1548783000</v>
      </c>
      <c r="I19" s="239">
        <f t="shared" si="0"/>
        <v>1548.7829999999999</v>
      </c>
    </row>
    <row r="20" spans="1:9" s="34" customFormat="1" ht="27.75" customHeight="1" x14ac:dyDescent="0.25">
      <c r="A20" s="116">
        <v>10</v>
      </c>
      <c r="B20" s="117" t="s">
        <v>46</v>
      </c>
      <c r="C20" s="117" t="s">
        <v>47</v>
      </c>
      <c r="D20" s="122">
        <v>3605</v>
      </c>
      <c r="E20" s="122">
        <v>554</v>
      </c>
      <c r="F20" s="124"/>
      <c r="G20" s="120">
        <v>10665057000</v>
      </c>
      <c r="H20" s="121">
        <f t="shared" si="1"/>
        <v>10665057000</v>
      </c>
      <c r="I20" s="239">
        <f t="shared" si="0"/>
        <v>10665.057000000001</v>
      </c>
    </row>
    <row r="21" spans="1:9" s="34" customFormat="1" ht="27.75" customHeight="1" x14ac:dyDescent="0.25">
      <c r="A21" s="116">
        <v>11</v>
      </c>
      <c r="B21" s="117" t="s">
        <v>48</v>
      </c>
      <c r="C21" s="117" t="s">
        <v>49</v>
      </c>
      <c r="D21" s="125">
        <v>3605</v>
      </c>
      <c r="E21" s="125">
        <v>754</v>
      </c>
      <c r="F21" s="120"/>
      <c r="G21" s="120">
        <v>3797397000</v>
      </c>
      <c r="H21" s="121">
        <f t="shared" si="1"/>
        <v>3797397000</v>
      </c>
      <c r="I21" s="239">
        <f t="shared" si="0"/>
        <v>3797.3969999999999</v>
      </c>
    </row>
    <row r="22" spans="1:9" s="35" customFormat="1" ht="33" customHeight="1" x14ac:dyDescent="0.25">
      <c r="A22" s="116">
        <v>12</v>
      </c>
      <c r="B22" s="126" t="s">
        <v>50</v>
      </c>
      <c r="C22" s="126" t="s">
        <v>51</v>
      </c>
      <c r="D22" s="118">
        <v>3601</v>
      </c>
      <c r="E22" s="119">
        <v>755</v>
      </c>
      <c r="F22" s="119">
        <v>27566944</v>
      </c>
      <c r="G22" s="120">
        <v>50360000</v>
      </c>
      <c r="H22" s="119">
        <f t="shared" si="1"/>
        <v>50360000</v>
      </c>
      <c r="I22" s="239">
        <f t="shared" si="0"/>
        <v>50.36</v>
      </c>
    </row>
    <row r="23" spans="1:9" s="35" customFormat="1" ht="33" customHeight="1" x14ac:dyDescent="0.25">
      <c r="A23" s="116">
        <v>13</v>
      </c>
      <c r="B23" s="126" t="s">
        <v>52</v>
      </c>
      <c r="C23" s="126" t="s">
        <v>53</v>
      </c>
      <c r="D23" s="118">
        <v>3605</v>
      </c>
      <c r="E23" s="119">
        <v>755</v>
      </c>
      <c r="F23" s="119"/>
      <c r="G23" s="120">
        <v>1578295000</v>
      </c>
      <c r="H23" s="119">
        <v>1578295000</v>
      </c>
      <c r="I23" s="239">
        <f t="shared" si="0"/>
        <v>1578.2950000000001</v>
      </c>
    </row>
    <row r="24" spans="1:9" s="35" customFormat="1" ht="33" customHeight="1" x14ac:dyDescent="0.25">
      <c r="A24" s="116">
        <v>14</v>
      </c>
      <c r="B24" s="126" t="s">
        <v>54</v>
      </c>
      <c r="C24" s="126" t="s">
        <v>55</v>
      </c>
      <c r="D24" s="118">
        <v>3601</v>
      </c>
      <c r="E24" s="119">
        <v>555</v>
      </c>
      <c r="F24" s="119">
        <v>3317888</v>
      </c>
      <c r="G24" s="120">
        <v>124261000</v>
      </c>
      <c r="H24" s="119">
        <f t="shared" ref="H24:H47" si="2">G24</f>
        <v>124261000</v>
      </c>
      <c r="I24" s="239">
        <f t="shared" si="0"/>
        <v>124.261</v>
      </c>
    </row>
    <row r="25" spans="1:9" s="35" customFormat="1" ht="33" customHeight="1" x14ac:dyDescent="0.25">
      <c r="A25" s="116">
        <v>15</v>
      </c>
      <c r="B25" s="126" t="s">
        <v>56</v>
      </c>
      <c r="C25" s="126" t="s">
        <v>57</v>
      </c>
      <c r="D25" s="118">
        <v>3601</v>
      </c>
      <c r="E25" s="118">
        <v>755</v>
      </c>
      <c r="F25" s="124">
        <v>55358520</v>
      </c>
      <c r="G25" s="120">
        <v>811694000</v>
      </c>
      <c r="H25" s="119">
        <f t="shared" si="2"/>
        <v>811694000</v>
      </c>
      <c r="I25" s="239">
        <f t="shared" si="0"/>
        <v>811.69399999999996</v>
      </c>
    </row>
    <row r="26" spans="1:9" s="35" customFormat="1" ht="33" customHeight="1" x14ac:dyDescent="0.25">
      <c r="A26" s="116">
        <v>16</v>
      </c>
      <c r="B26" s="126" t="s">
        <v>58</v>
      </c>
      <c r="C26" s="126" t="s">
        <v>59</v>
      </c>
      <c r="D26" s="118">
        <v>3605</v>
      </c>
      <c r="E26" s="119">
        <v>555</v>
      </c>
      <c r="F26" s="119"/>
      <c r="G26" s="120">
        <v>1066777000</v>
      </c>
      <c r="H26" s="119">
        <f t="shared" si="2"/>
        <v>1066777000</v>
      </c>
      <c r="I26" s="239">
        <f t="shared" si="0"/>
        <v>1066.777</v>
      </c>
    </row>
    <row r="27" spans="1:9" s="35" customFormat="1" ht="33" customHeight="1" x14ac:dyDescent="0.25">
      <c r="A27" s="116">
        <v>17</v>
      </c>
      <c r="B27" s="126" t="s">
        <v>60</v>
      </c>
      <c r="C27" s="126" t="s">
        <v>61</v>
      </c>
      <c r="D27" s="127">
        <v>3601</v>
      </c>
      <c r="E27" s="118">
        <v>551</v>
      </c>
      <c r="F27" s="124"/>
      <c r="G27" s="120">
        <v>5640065000</v>
      </c>
      <c r="H27" s="119">
        <f t="shared" si="2"/>
        <v>5640065000</v>
      </c>
      <c r="I27" s="239">
        <f t="shared" si="0"/>
        <v>5640.0649999999996</v>
      </c>
    </row>
    <row r="28" spans="1:9" s="35" customFormat="1" ht="48.75" customHeight="1" x14ac:dyDescent="0.25">
      <c r="A28" s="116">
        <v>18</v>
      </c>
      <c r="B28" s="126" t="s">
        <v>60</v>
      </c>
      <c r="C28" s="126" t="s">
        <v>62</v>
      </c>
      <c r="D28" s="127">
        <v>3601</v>
      </c>
      <c r="E28" s="118">
        <v>551</v>
      </c>
      <c r="F28" s="124"/>
      <c r="G28" s="120">
        <v>3753838000</v>
      </c>
      <c r="H28" s="119">
        <f t="shared" si="2"/>
        <v>3753838000</v>
      </c>
      <c r="I28" s="239">
        <f t="shared" si="0"/>
        <v>3753.8380000000002</v>
      </c>
    </row>
    <row r="29" spans="1:9" s="35" customFormat="1" ht="53.25" customHeight="1" x14ac:dyDescent="0.25">
      <c r="A29" s="116">
        <v>19</v>
      </c>
      <c r="B29" s="126" t="s">
        <v>60</v>
      </c>
      <c r="C29" s="126" t="s">
        <v>62</v>
      </c>
      <c r="D29" s="127">
        <v>3601</v>
      </c>
      <c r="E29" s="118">
        <v>551</v>
      </c>
      <c r="F29" s="124"/>
      <c r="G29" s="120">
        <v>17993321000</v>
      </c>
      <c r="H29" s="119">
        <f t="shared" si="2"/>
        <v>17993321000</v>
      </c>
      <c r="I29" s="239">
        <f t="shared" si="0"/>
        <v>17993.321</v>
      </c>
    </row>
    <row r="30" spans="1:9" s="35" customFormat="1" ht="33" customHeight="1" x14ac:dyDescent="0.25">
      <c r="A30" s="116">
        <v>20</v>
      </c>
      <c r="B30" s="126" t="s">
        <v>63</v>
      </c>
      <c r="C30" s="126" t="s">
        <v>64</v>
      </c>
      <c r="D30" s="127">
        <v>3601</v>
      </c>
      <c r="E30" s="118">
        <v>755</v>
      </c>
      <c r="F30" s="119">
        <v>2940840</v>
      </c>
      <c r="G30" s="120">
        <v>85519000</v>
      </c>
      <c r="H30" s="119">
        <f t="shared" si="2"/>
        <v>85519000</v>
      </c>
      <c r="I30" s="239">
        <f t="shared" si="0"/>
        <v>85.519000000000005</v>
      </c>
    </row>
    <row r="31" spans="1:9" s="35" customFormat="1" ht="33" customHeight="1" x14ac:dyDescent="0.25">
      <c r="A31" s="116">
        <v>21</v>
      </c>
      <c r="B31" s="126" t="s">
        <v>65</v>
      </c>
      <c r="C31" s="126" t="s">
        <v>66</v>
      </c>
      <c r="D31" s="127">
        <v>3601</v>
      </c>
      <c r="E31" s="118">
        <v>755</v>
      </c>
      <c r="F31" s="119">
        <v>98117600</v>
      </c>
      <c r="G31" s="120">
        <v>522107000</v>
      </c>
      <c r="H31" s="119">
        <f t="shared" si="2"/>
        <v>522107000</v>
      </c>
      <c r="I31" s="239">
        <f t="shared" si="0"/>
        <v>522.10699999999997</v>
      </c>
    </row>
    <row r="32" spans="1:9" s="35" customFormat="1" ht="33" customHeight="1" x14ac:dyDescent="0.25">
      <c r="A32" s="116">
        <v>22</v>
      </c>
      <c r="B32" s="126" t="s">
        <v>67</v>
      </c>
      <c r="C32" s="126" t="s">
        <v>68</v>
      </c>
      <c r="D32" s="127">
        <v>3605</v>
      </c>
      <c r="E32" s="122">
        <v>755</v>
      </c>
      <c r="F32" s="119"/>
      <c r="G32" s="120">
        <v>6258337000</v>
      </c>
      <c r="H32" s="119">
        <f t="shared" si="2"/>
        <v>6258337000</v>
      </c>
      <c r="I32" s="239">
        <f t="shared" si="0"/>
        <v>6258.3370000000004</v>
      </c>
    </row>
    <row r="33" spans="1:9" s="36" customFormat="1" ht="50.25" customHeight="1" x14ac:dyDescent="0.25">
      <c r="A33" s="116">
        <v>23</v>
      </c>
      <c r="B33" s="126" t="s">
        <v>69</v>
      </c>
      <c r="C33" s="126" t="s">
        <v>70</v>
      </c>
      <c r="D33" s="127">
        <v>3601</v>
      </c>
      <c r="E33" s="122">
        <v>755</v>
      </c>
      <c r="F33" s="124">
        <v>173029032</v>
      </c>
      <c r="G33" s="120">
        <v>1891643000</v>
      </c>
      <c r="H33" s="121">
        <f t="shared" si="2"/>
        <v>1891643000</v>
      </c>
      <c r="I33" s="239">
        <f t="shared" si="0"/>
        <v>1891.643</v>
      </c>
    </row>
    <row r="34" spans="1:9" s="36" customFormat="1" ht="50.25" customHeight="1" x14ac:dyDescent="0.25">
      <c r="A34" s="116">
        <v>24</v>
      </c>
      <c r="B34" s="126" t="s">
        <v>71</v>
      </c>
      <c r="C34" s="126" t="s">
        <v>72</v>
      </c>
      <c r="D34" s="127">
        <v>3601</v>
      </c>
      <c r="E34" s="118">
        <v>755</v>
      </c>
      <c r="F34" s="119"/>
      <c r="G34" s="120">
        <v>309505000</v>
      </c>
      <c r="H34" s="121">
        <f t="shared" si="2"/>
        <v>309505000</v>
      </c>
      <c r="I34" s="239">
        <f t="shared" si="0"/>
        <v>309.505</v>
      </c>
    </row>
    <row r="35" spans="1:9" s="36" customFormat="1" ht="33" customHeight="1" x14ac:dyDescent="0.25">
      <c r="A35" s="116">
        <v>25</v>
      </c>
      <c r="B35" s="126" t="s">
        <v>73</v>
      </c>
      <c r="C35" s="126" t="s">
        <v>74</v>
      </c>
      <c r="D35" s="127">
        <v>3601</v>
      </c>
      <c r="E35" s="122">
        <v>755</v>
      </c>
      <c r="F35" s="119">
        <v>52780000</v>
      </c>
      <c r="G35" s="120">
        <v>462958000</v>
      </c>
      <c r="H35" s="121">
        <f t="shared" si="2"/>
        <v>462958000</v>
      </c>
      <c r="I35" s="239">
        <f t="shared" si="0"/>
        <v>462.95800000000003</v>
      </c>
    </row>
    <row r="36" spans="1:9" s="36" customFormat="1" ht="48" customHeight="1" x14ac:dyDescent="0.25">
      <c r="A36" s="116">
        <v>26</v>
      </c>
      <c r="B36" s="126" t="s">
        <v>75</v>
      </c>
      <c r="C36" s="126" t="s">
        <v>76</v>
      </c>
      <c r="D36" s="128">
        <v>3601</v>
      </c>
      <c r="E36" s="119">
        <v>755</v>
      </c>
      <c r="F36" s="119">
        <v>52780000</v>
      </c>
      <c r="G36" s="119">
        <v>902036000</v>
      </c>
      <c r="H36" s="121">
        <f t="shared" si="2"/>
        <v>902036000</v>
      </c>
      <c r="I36" s="239">
        <f t="shared" si="0"/>
        <v>902.03599999999994</v>
      </c>
    </row>
    <row r="37" spans="1:9" s="36" customFormat="1" ht="33" customHeight="1" x14ac:dyDescent="0.25">
      <c r="A37" s="116">
        <v>27</v>
      </c>
      <c r="B37" s="126" t="s">
        <v>35</v>
      </c>
      <c r="C37" s="126" t="s">
        <v>36</v>
      </c>
      <c r="D37" s="122">
        <v>3601</v>
      </c>
      <c r="E37" s="122">
        <v>755</v>
      </c>
      <c r="F37" s="119">
        <v>446945818</v>
      </c>
      <c r="G37" s="120">
        <v>2986800000</v>
      </c>
      <c r="H37" s="121">
        <f t="shared" si="2"/>
        <v>2986800000</v>
      </c>
      <c r="I37" s="239">
        <f t="shared" si="0"/>
        <v>2986.8</v>
      </c>
    </row>
    <row r="38" spans="1:9" s="36" customFormat="1" ht="33" customHeight="1" x14ac:dyDescent="0.25">
      <c r="A38" s="116">
        <v>28</v>
      </c>
      <c r="B38" s="126" t="s">
        <v>77</v>
      </c>
      <c r="C38" s="126" t="s">
        <v>78</v>
      </c>
      <c r="D38" s="122">
        <v>3601</v>
      </c>
      <c r="E38" s="122">
        <v>755</v>
      </c>
      <c r="F38" s="119">
        <v>51079680</v>
      </c>
      <c r="G38" s="120">
        <v>1395157000</v>
      </c>
      <c r="H38" s="121">
        <f t="shared" si="2"/>
        <v>1395157000</v>
      </c>
      <c r="I38" s="239">
        <f t="shared" si="0"/>
        <v>1395.1569999999999</v>
      </c>
    </row>
    <row r="39" spans="1:9" s="36" customFormat="1" ht="33" customHeight="1" x14ac:dyDescent="0.25">
      <c r="A39" s="116">
        <v>29</v>
      </c>
      <c r="B39" s="126" t="s">
        <v>79</v>
      </c>
      <c r="C39" s="126" t="s">
        <v>80</v>
      </c>
      <c r="D39" s="122">
        <v>3601</v>
      </c>
      <c r="E39" s="122">
        <v>555</v>
      </c>
      <c r="F39" s="127"/>
      <c r="G39" s="120">
        <v>1808546000</v>
      </c>
      <c r="H39" s="121">
        <f t="shared" si="2"/>
        <v>1808546000</v>
      </c>
      <c r="I39" s="239">
        <f t="shared" si="0"/>
        <v>1808.546</v>
      </c>
    </row>
    <row r="40" spans="1:9" s="36" customFormat="1" ht="33" customHeight="1" x14ac:dyDescent="0.25">
      <c r="A40" s="116">
        <v>30</v>
      </c>
      <c r="B40" s="126" t="s">
        <v>81</v>
      </c>
      <c r="C40" s="126" t="s">
        <v>82</v>
      </c>
      <c r="D40" s="122">
        <v>3601</v>
      </c>
      <c r="E40" s="122">
        <v>755</v>
      </c>
      <c r="F40" s="119">
        <v>14475552</v>
      </c>
      <c r="G40" s="120">
        <v>308360000</v>
      </c>
      <c r="H40" s="121">
        <f t="shared" si="2"/>
        <v>308360000</v>
      </c>
      <c r="I40" s="239">
        <f t="shared" si="0"/>
        <v>308.36</v>
      </c>
    </row>
    <row r="41" spans="1:9" s="36" customFormat="1" ht="33" customHeight="1" x14ac:dyDescent="0.25">
      <c r="A41" s="116">
        <v>31</v>
      </c>
      <c r="B41" s="126" t="s">
        <v>83</v>
      </c>
      <c r="C41" s="126" t="s">
        <v>84</v>
      </c>
      <c r="D41" s="122">
        <v>3601</v>
      </c>
      <c r="E41" s="122">
        <v>755</v>
      </c>
      <c r="F41" s="127">
        <v>12983696</v>
      </c>
      <c r="G41" s="120">
        <v>1093024000</v>
      </c>
      <c r="H41" s="121">
        <f t="shared" si="2"/>
        <v>1093024000</v>
      </c>
      <c r="I41" s="239">
        <f t="shared" si="0"/>
        <v>1093.0239999999999</v>
      </c>
    </row>
    <row r="42" spans="1:9" s="36" customFormat="1" ht="33" customHeight="1" x14ac:dyDescent="0.25">
      <c r="A42" s="116">
        <v>32</v>
      </c>
      <c r="B42" s="126" t="s">
        <v>83</v>
      </c>
      <c r="C42" s="126" t="s">
        <v>84</v>
      </c>
      <c r="D42" s="122">
        <v>3601</v>
      </c>
      <c r="E42" s="122">
        <v>755</v>
      </c>
      <c r="F42" s="127">
        <v>9452160</v>
      </c>
      <c r="G42" s="120">
        <v>26700000</v>
      </c>
      <c r="H42" s="121">
        <f t="shared" si="2"/>
        <v>26700000</v>
      </c>
      <c r="I42" s="239">
        <f t="shared" si="0"/>
        <v>26.7</v>
      </c>
    </row>
    <row r="43" spans="1:9" s="36" customFormat="1" ht="76.5" customHeight="1" x14ac:dyDescent="0.25">
      <c r="A43" s="116">
        <v>33</v>
      </c>
      <c r="B43" s="126" t="s">
        <v>85</v>
      </c>
      <c r="C43" s="126" t="s">
        <v>86</v>
      </c>
      <c r="D43" s="128">
        <v>3601</v>
      </c>
      <c r="E43" s="119">
        <v>755</v>
      </c>
      <c r="F43" s="119">
        <v>31046400</v>
      </c>
      <c r="G43" s="119">
        <v>125675000</v>
      </c>
      <c r="H43" s="121">
        <f t="shared" si="2"/>
        <v>125675000</v>
      </c>
      <c r="I43" s="239">
        <f t="shared" si="0"/>
        <v>125.675</v>
      </c>
    </row>
    <row r="44" spans="1:9" s="36" customFormat="1" ht="33" customHeight="1" x14ac:dyDescent="0.25">
      <c r="A44" s="116">
        <v>34</v>
      </c>
      <c r="B44" s="126" t="s">
        <v>87</v>
      </c>
      <c r="C44" s="126" t="s">
        <v>66</v>
      </c>
      <c r="D44" s="122">
        <v>3601</v>
      </c>
      <c r="E44" s="122">
        <v>755</v>
      </c>
      <c r="F44" s="129">
        <v>10224900</v>
      </c>
      <c r="G44" s="120">
        <v>359695000</v>
      </c>
      <c r="H44" s="121">
        <f t="shared" si="2"/>
        <v>359695000</v>
      </c>
      <c r="I44" s="239">
        <f t="shared" si="0"/>
        <v>359.69499999999999</v>
      </c>
    </row>
    <row r="45" spans="1:9" s="36" customFormat="1" ht="67.5" customHeight="1" x14ac:dyDescent="0.25">
      <c r="A45" s="116">
        <v>35</v>
      </c>
      <c r="B45" s="130" t="s">
        <v>88</v>
      </c>
      <c r="C45" s="131" t="s">
        <v>89</v>
      </c>
      <c r="D45" s="122">
        <v>3601</v>
      </c>
      <c r="E45" s="122">
        <v>755</v>
      </c>
      <c r="F45" s="120"/>
      <c r="G45" s="129">
        <v>35318434000</v>
      </c>
      <c r="H45" s="121">
        <f t="shared" si="2"/>
        <v>35318434000</v>
      </c>
      <c r="I45" s="239">
        <f t="shared" si="0"/>
        <v>35318.434000000001</v>
      </c>
    </row>
    <row r="46" spans="1:9" s="36" customFormat="1" ht="33" customHeight="1" x14ac:dyDescent="0.25">
      <c r="A46" s="116">
        <v>36</v>
      </c>
      <c r="B46" s="126" t="s">
        <v>90</v>
      </c>
      <c r="C46" s="126" t="s">
        <v>91</v>
      </c>
      <c r="D46" s="122">
        <v>3605</v>
      </c>
      <c r="E46" s="122">
        <v>755</v>
      </c>
      <c r="F46" s="129">
        <v>1000370130</v>
      </c>
      <c r="G46" s="120">
        <v>225615000</v>
      </c>
      <c r="H46" s="121">
        <f t="shared" si="2"/>
        <v>225615000</v>
      </c>
      <c r="I46" s="239">
        <f t="shared" si="0"/>
        <v>225.61500000000001</v>
      </c>
    </row>
    <row r="47" spans="1:9" s="36" customFormat="1" ht="66.75" customHeight="1" x14ac:dyDescent="0.25">
      <c r="A47" s="116">
        <v>37</v>
      </c>
      <c r="B47" s="126" t="s">
        <v>92</v>
      </c>
      <c r="C47" s="126" t="s">
        <v>93</v>
      </c>
      <c r="D47" s="122">
        <v>3601</v>
      </c>
      <c r="E47" s="122">
        <v>755</v>
      </c>
      <c r="F47" s="129">
        <v>186972240</v>
      </c>
      <c r="G47" s="120">
        <v>339775000</v>
      </c>
      <c r="H47" s="121">
        <f t="shared" si="2"/>
        <v>339775000</v>
      </c>
      <c r="I47" s="239">
        <f t="shared" si="0"/>
        <v>339.77499999999998</v>
      </c>
    </row>
    <row r="48" spans="1:9" s="36" customFormat="1" ht="33" customHeight="1" x14ac:dyDescent="0.25">
      <c r="A48" s="116">
        <v>38</v>
      </c>
      <c r="B48" s="131" t="s">
        <v>94</v>
      </c>
      <c r="C48" s="126" t="s">
        <v>95</v>
      </c>
      <c r="D48" s="122">
        <v>3605</v>
      </c>
      <c r="E48" s="122">
        <v>755</v>
      </c>
      <c r="F48" s="119"/>
      <c r="G48" s="129">
        <v>2561541000</v>
      </c>
      <c r="H48" s="129">
        <v>2561541000</v>
      </c>
      <c r="I48" s="239">
        <f t="shared" si="0"/>
        <v>2561.5410000000002</v>
      </c>
    </row>
    <row r="49" spans="1:9" s="36" customFormat="1" ht="33" customHeight="1" x14ac:dyDescent="0.25">
      <c r="A49" s="116">
        <v>39</v>
      </c>
      <c r="B49" s="126" t="s">
        <v>46</v>
      </c>
      <c r="C49" s="126" t="s">
        <v>96</v>
      </c>
      <c r="D49" s="122">
        <v>3605</v>
      </c>
      <c r="E49" s="122">
        <v>555</v>
      </c>
      <c r="F49" s="119"/>
      <c r="G49" s="120">
        <v>33480643384</v>
      </c>
      <c r="H49" s="121">
        <f>G49</f>
        <v>33480643384</v>
      </c>
      <c r="I49" s="239">
        <f t="shared" si="0"/>
        <v>33480.643384000003</v>
      </c>
    </row>
    <row r="50" spans="1:9" s="36" customFormat="1" ht="33" customHeight="1" x14ac:dyDescent="0.25">
      <c r="A50" s="116">
        <v>40</v>
      </c>
      <c r="B50" s="126" t="s">
        <v>97</v>
      </c>
      <c r="C50" s="126" t="s">
        <v>98</v>
      </c>
      <c r="D50" s="122">
        <v>3601</v>
      </c>
      <c r="E50" s="122">
        <v>755</v>
      </c>
      <c r="F50" s="119"/>
      <c r="G50" s="120">
        <v>52542000</v>
      </c>
      <c r="H50" s="121">
        <f>G50</f>
        <v>52542000</v>
      </c>
      <c r="I50" s="239">
        <f t="shared" si="0"/>
        <v>52.542000000000002</v>
      </c>
    </row>
    <row r="51" spans="1:9" s="36" customFormat="1" ht="33" customHeight="1" x14ac:dyDescent="0.25">
      <c r="A51" s="116">
        <v>41</v>
      </c>
      <c r="B51" s="126" t="s">
        <v>99</v>
      </c>
      <c r="C51" s="126" t="s">
        <v>66</v>
      </c>
      <c r="D51" s="122">
        <v>3601</v>
      </c>
      <c r="E51" s="122">
        <v>755</v>
      </c>
      <c r="F51" s="121">
        <v>111954570</v>
      </c>
      <c r="G51" s="120">
        <v>147284000</v>
      </c>
      <c r="H51" s="121">
        <f>G51</f>
        <v>147284000</v>
      </c>
      <c r="I51" s="239">
        <f t="shared" si="0"/>
        <v>147.28399999999999</v>
      </c>
    </row>
    <row r="52" spans="1:9" s="36" customFormat="1" ht="33" customHeight="1" x14ac:dyDescent="0.25">
      <c r="A52" s="116">
        <v>42</v>
      </c>
      <c r="B52" s="126" t="s">
        <v>100</v>
      </c>
      <c r="C52" s="126" t="s">
        <v>101</v>
      </c>
      <c r="D52" s="122">
        <v>3601</v>
      </c>
      <c r="E52" s="122">
        <v>755</v>
      </c>
      <c r="F52" s="119">
        <v>199327128</v>
      </c>
      <c r="G52" s="120">
        <v>2086055000</v>
      </c>
      <c r="H52" s="119">
        <f>G52</f>
        <v>2086055000</v>
      </c>
      <c r="I52" s="239">
        <f t="shared" si="0"/>
        <v>2086.0549999999998</v>
      </c>
    </row>
    <row r="53" spans="1:9" s="36" customFormat="1" ht="33" customHeight="1" x14ac:dyDescent="0.25">
      <c r="A53" s="116">
        <v>43</v>
      </c>
      <c r="B53" s="126" t="s">
        <v>102</v>
      </c>
      <c r="C53" s="126" t="s">
        <v>103</v>
      </c>
      <c r="D53" s="122">
        <v>3601</v>
      </c>
      <c r="E53" s="122">
        <v>755</v>
      </c>
      <c r="F53" s="123">
        <v>296846000</v>
      </c>
      <c r="G53" s="120">
        <v>590454000</v>
      </c>
      <c r="H53" s="132">
        <f>G53</f>
        <v>590454000</v>
      </c>
      <c r="I53" s="239">
        <f t="shared" si="0"/>
        <v>590.45399999999995</v>
      </c>
    </row>
    <row r="54" spans="1:9" s="36" customFormat="1" ht="33" customHeight="1" x14ac:dyDescent="0.25">
      <c r="A54" s="116">
        <v>44</v>
      </c>
      <c r="B54" s="130" t="s">
        <v>104</v>
      </c>
      <c r="C54" s="126" t="s">
        <v>105</v>
      </c>
      <c r="D54" s="127">
        <v>3605</v>
      </c>
      <c r="E54" s="127">
        <v>755</v>
      </c>
      <c r="F54" s="127"/>
      <c r="G54" s="129">
        <f>H54</f>
        <v>272458000</v>
      </c>
      <c r="H54" s="129">
        <v>272458000</v>
      </c>
      <c r="I54" s="239">
        <f t="shared" si="0"/>
        <v>272.45800000000003</v>
      </c>
    </row>
    <row r="55" spans="1:9" s="36" customFormat="1" ht="33" customHeight="1" x14ac:dyDescent="0.25">
      <c r="A55" s="116">
        <v>45</v>
      </c>
      <c r="B55" s="130" t="s">
        <v>106</v>
      </c>
      <c r="C55" s="126" t="s">
        <v>107</v>
      </c>
      <c r="D55" s="127">
        <v>3601</v>
      </c>
      <c r="E55" s="127">
        <v>555</v>
      </c>
      <c r="F55" s="127"/>
      <c r="G55" s="129">
        <v>1422913000</v>
      </c>
      <c r="H55" s="129">
        <f t="shared" ref="H55:H65" si="3">G55</f>
        <v>1422913000</v>
      </c>
      <c r="I55" s="239">
        <f t="shared" si="0"/>
        <v>1422.913</v>
      </c>
    </row>
    <row r="56" spans="1:9" s="36" customFormat="1" ht="33" customHeight="1" x14ac:dyDescent="0.25">
      <c r="A56" s="116">
        <v>46</v>
      </c>
      <c r="B56" s="130" t="s">
        <v>108</v>
      </c>
      <c r="C56" s="131" t="s">
        <v>109</v>
      </c>
      <c r="D56" s="127">
        <v>3601</v>
      </c>
      <c r="E56" s="127">
        <v>755</v>
      </c>
      <c r="F56" s="127"/>
      <c r="G56" s="129">
        <v>30908775000</v>
      </c>
      <c r="H56" s="129">
        <f t="shared" si="3"/>
        <v>30908775000</v>
      </c>
      <c r="I56" s="239">
        <f t="shared" si="0"/>
        <v>30908.775000000001</v>
      </c>
    </row>
    <row r="57" spans="1:9" s="36" customFormat="1" ht="33" customHeight="1" x14ac:dyDescent="0.25">
      <c r="A57" s="116">
        <v>47</v>
      </c>
      <c r="B57" s="126" t="s">
        <v>110</v>
      </c>
      <c r="C57" s="126" t="s">
        <v>111</v>
      </c>
      <c r="D57" s="122">
        <v>3601</v>
      </c>
      <c r="E57" s="122">
        <v>555</v>
      </c>
      <c r="F57" s="119">
        <v>912904500</v>
      </c>
      <c r="G57" s="120">
        <v>4892145000</v>
      </c>
      <c r="H57" s="121">
        <f t="shared" si="3"/>
        <v>4892145000</v>
      </c>
      <c r="I57" s="239">
        <f t="shared" si="0"/>
        <v>4892.1450000000004</v>
      </c>
    </row>
    <row r="58" spans="1:9" s="36" customFormat="1" ht="57.75" customHeight="1" x14ac:dyDescent="0.25">
      <c r="A58" s="116">
        <v>48</v>
      </c>
      <c r="B58" s="126" t="s">
        <v>112</v>
      </c>
      <c r="C58" s="126" t="s">
        <v>113</v>
      </c>
      <c r="D58" s="122">
        <v>3601</v>
      </c>
      <c r="E58" s="122">
        <v>755</v>
      </c>
      <c r="F58" s="119">
        <v>43723064</v>
      </c>
      <c r="G58" s="120">
        <v>547235000</v>
      </c>
      <c r="H58" s="121">
        <f t="shared" si="3"/>
        <v>547235000</v>
      </c>
      <c r="I58" s="239">
        <f t="shared" si="0"/>
        <v>547.23500000000001</v>
      </c>
    </row>
    <row r="59" spans="1:9" s="36" customFormat="1" ht="33" customHeight="1" x14ac:dyDescent="0.25">
      <c r="A59" s="116">
        <v>49</v>
      </c>
      <c r="B59" s="126" t="s">
        <v>114</v>
      </c>
      <c r="C59" s="126" t="s">
        <v>115</v>
      </c>
      <c r="D59" s="122">
        <v>3601</v>
      </c>
      <c r="E59" s="122">
        <v>755</v>
      </c>
      <c r="F59" s="124"/>
      <c r="G59" s="120">
        <v>654597000</v>
      </c>
      <c r="H59" s="121">
        <f t="shared" si="3"/>
        <v>654597000</v>
      </c>
      <c r="I59" s="239">
        <f t="shared" si="0"/>
        <v>654.59699999999998</v>
      </c>
    </row>
    <row r="60" spans="1:9" s="36" customFormat="1" ht="33" customHeight="1" x14ac:dyDescent="0.25">
      <c r="A60" s="116">
        <v>50</v>
      </c>
      <c r="B60" s="126" t="s">
        <v>116</v>
      </c>
      <c r="C60" s="126" t="s">
        <v>117</v>
      </c>
      <c r="D60" s="122">
        <v>3601</v>
      </c>
      <c r="E60" s="122">
        <v>755</v>
      </c>
      <c r="F60" s="124">
        <v>43723064</v>
      </c>
      <c r="G60" s="120">
        <v>101597000</v>
      </c>
      <c r="H60" s="121">
        <f t="shared" si="3"/>
        <v>101597000</v>
      </c>
      <c r="I60" s="239">
        <f t="shared" si="0"/>
        <v>101.59699999999999</v>
      </c>
    </row>
    <row r="61" spans="1:9" s="36" customFormat="1" ht="33" customHeight="1" x14ac:dyDescent="0.25">
      <c r="A61" s="116">
        <v>51</v>
      </c>
      <c r="B61" s="126" t="s">
        <v>118</v>
      </c>
      <c r="C61" s="126" t="s">
        <v>119</v>
      </c>
      <c r="D61" s="122">
        <v>3601</v>
      </c>
      <c r="E61" s="122">
        <v>755</v>
      </c>
      <c r="F61" s="119"/>
      <c r="G61" s="120">
        <v>764358000</v>
      </c>
      <c r="H61" s="119">
        <f t="shared" si="3"/>
        <v>764358000</v>
      </c>
      <c r="I61" s="239">
        <f t="shared" si="0"/>
        <v>764.35799999999995</v>
      </c>
    </row>
    <row r="62" spans="1:9" s="36" customFormat="1" ht="33" customHeight="1" x14ac:dyDescent="0.25">
      <c r="A62" s="116">
        <v>52</v>
      </c>
      <c r="B62" s="126" t="s">
        <v>120</v>
      </c>
      <c r="C62" s="126" t="s">
        <v>121</v>
      </c>
      <c r="D62" s="122">
        <v>3601</v>
      </c>
      <c r="E62" s="122">
        <v>755</v>
      </c>
      <c r="F62" s="127"/>
      <c r="G62" s="120">
        <v>974878000</v>
      </c>
      <c r="H62" s="119">
        <f t="shared" si="3"/>
        <v>974878000</v>
      </c>
      <c r="I62" s="239">
        <f t="shared" si="0"/>
        <v>974.87800000000004</v>
      </c>
    </row>
    <row r="63" spans="1:9" s="36" customFormat="1" ht="33" customHeight="1" x14ac:dyDescent="0.25">
      <c r="A63" s="116">
        <v>53</v>
      </c>
      <c r="B63" s="131" t="s">
        <v>122</v>
      </c>
      <c r="C63" s="131" t="s">
        <v>123</v>
      </c>
      <c r="D63" s="122">
        <v>3601</v>
      </c>
      <c r="E63" s="122">
        <v>555</v>
      </c>
      <c r="F63" s="120"/>
      <c r="G63" s="129">
        <v>214903000</v>
      </c>
      <c r="H63" s="121">
        <f t="shared" si="3"/>
        <v>214903000</v>
      </c>
      <c r="I63" s="239">
        <f t="shared" si="0"/>
        <v>214.90299999999999</v>
      </c>
    </row>
    <row r="64" spans="1:9" s="36" customFormat="1" ht="33" customHeight="1" x14ac:dyDescent="0.25">
      <c r="A64" s="116">
        <v>54</v>
      </c>
      <c r="B64" s="126" t="s">
        <v>124</v>
      </c>
      <c r="C64" s="126" t="s">
        <v>125</v>
      </c>
      <c r="D64" s="122">
        <v>3601</v>
      </c>
      <c r="E64" s="122">
        <v>755</v>
      </c>
      <c r="F64" s="120">
        <v>42000000</v>
      </c>
      <c r="G64" s="120">
        <v>182417000</v>
      </c>
      <c r="H64" s="121">
        <f t="shared" si="3"/>
        <v>182417000</v>
      </c>
      <c r="I64" s="239">
        <f t="shared" si="0"/>
        <v>182.417</v>
      </c>
    </row>
    <row r="65" spans="1:9" s="36" customFormat="1" ht="51.75" customHeight="1" x14ac:dyDescent="0.25">
      <c r="A65" s="116">
        <v>55</v>
      </c>
      <c r="B65" s="126" t="s">
        <v>126</v>
      </c>
      <c r="C65" s="126" t="s">
        <v>127</v>
      </c>
      <c r="D65" s="122">
        <v>3601</v>
      </c>
      <c r="E65" s="122">
        <v>555</v>
      </c>
      <c r="F65" s="120"/>
      <c r="G65" s="120">
        <v>157201903000</v>
      </c>
      <c r="H65" s="121">
        <f t="shared" si="3"/>
        <v>157201903000</v>
      </c>
      <c r="I65" s="239">
        <f t="shared" si="0"/>
        <v>157201.90299999999</v>
      </c>
    </row>
    <row r="66" spans="1:9" s="36" customFormat="1" ht="36" customHeight="1" x14ac:dyDescent="0.25">
      <c r="A66" s="133" t="s">
        <v>5</v>
      </c>
      <c r="B66" s="134" t="s">
        <v>308</v>
      </c>
      <c r="C66" s="134"/>
      <c r="D66" s="122"/>
      <c r="E66" s="122"/>
      <c r="F66" s="127"/>
      <c r="G66" s="135">
        <f>SUM(G67:G83)</f>
        <v>163651363000</v>
      </c>
      <c r="H66" s="135">
        <f>SUM(H67:H83)</f>
        <v>163651363000</v>
      </c>
      <c r="I66" s="230">
        <f>SUM(I67:I83)</f>
        <v>163651.36300000001</v>
      </c>
    </row>
    <row r="67" spans="1:9" s="36" customFormat="1" ht="42" customHeight="1" x14ac:dyDescent="0.25">
      <c r="A67" s="116">
        <v>1</v>
      </c>
      <c r="B67" s="136" t="s">
        <v>128</v>
      </c>
      <c r="C67" s="126" t="s">
        <v>129</v>
      </c>
      <c r="D67" s="122">
        <v>1401</v>
      </c>
      <c r="E67" s="122">
        <v>755</v>
      </c>
      <c r="F67" s="127"/>
      <c r="G67" s="129">
        <v>5369410000</v>
      </c>
      <c r="H67" s="120">
        <f t="shared" ref="H67:H83" si="4">G67</f>
        <v>5369410000</v>
      </c>
      <c r="I67" s="231">
        <f>H67/1000000</f>
        <v>5369.41</v>
      </c>
    </row>
    <row r="68" spans="1:9" s="36" customFormat="1" ht="36" customHeight="1" x14ac:dyDescent="0.25">
      <c r="A68" s="116">
        <v>2</v>
      </c>
      <c r="B68" s="137" t="s">
        <v>130</v>
      </c>
      <c r="C68" s="137" t="s">
        <v>131</v>
      </c>
      <c r="D68" s="122">
        <v>1401</v>
      </c>
      <c r="E68" s="122">
        <v>555</v>
      </c>
      <c r="F68" s="127"/>
      <c r="G68" s="129">
        <v>52560485000</v>
      </c>
      <c r="H68" s="120">
        <f t="shared" si="4"/>
        <v>52560485000</v>
      </c>
      <c r="I68" s="231">
        <f t="shared" ref="I68:I83" si="5">H68/1000000</f>
        <v>52560.485000000001</v>
      </c>
    </row>
    <row r="69" spans="1:9" s="36" customFormat="1" ht="36" customHeight="1" x14ac:dyDescent="0.25">
      <c r="A69" s="116">
        <v>3</v>
      </c>
      <c r="B69" s="137" t="s">
        <v>132</v>
      </c>
      <c r="C69" s="137" t="s">
        <v>133</v>
      </c>
      <c r="D69" s="122">
        <v>1401</v>
      </c>
      <c r="E69" s="122">
        <v>555</v>
      </c>
      <c r="F69" s="127"/>
      <c r="G69" s="129">
        <v>669410000</v>
      </c>
      <c r="H69" s="120">
        <f t="shared" si="4"/>
        <v>669410000</v>
      </c>
      <c r="I69" s="231">
        <f t="shared" si="5"/>
        <v>669.41</v>
      </c>
    </row>
    <row r="70" spans="1:9" s="36" customFormat="1" ht="36" customHeight="1" x14ac:dyDescent="0.25">
      <c r="A70" s="116">
        <v>4</v>
      </c>
      <c r="B70" s="137" t="s">
        <v>134</v>
      </c>
      <c r="C70" s="137" t="s">
        <v>135</v>
      </c>
      <c r="D70" s="122">
        <v>1401</v>
      </c>
      <c r="E70" s="122">
        <v>754</v>
      </c>
      <c r="F70" s="127"/>
      <c r="G70" s="129">
        <v>2420909000</v>
      </c>
      <c r="H70" s="120">
        <f t="shared" si="4"/>
        <v>2420909000</v>
      </c>
      <c r="I70" s="231">
        <f t="shared" si="5"/>
        <v>2420.9090000000001</v>
      </c>
    </row>
    <row r="71" spans="1:9" s="36" customFormat="1" ht="61.5" customHeight="1" x14ac:dyDescent="0.25">
      <c r="A71" s="116">
        <v>5</v>
      </c>
      <c r="B71" s="137" t="s">
        <v>304</v>
      </c>
      <c r="C71" s="137" t="s">
        <v>136</v>
      </c>
      <c r="D71" s="122">
        <v>1401</v>
      </c>
      <c r="E71" s="122">
        <v>555</v>
      </c>
      <c r="F71" s="127"/>
      <c r="G71" s="129">
        <v>18047646000</v>
      </c>
      <c r="H71" s="120">
        <f t="shared" si="4"/>
        <v>18047646000</v>
      </c>
      <c r="I71" s="231">
        <f t="shared" si="5"/>
        <v>18047.646000000001</v>
      </c>
    </row>
    <row r="72" spans="1:9" s="36" customFormat="1" ht="36" customHeight="1" x14ac:dyDescent="0.25">
      <c r="A72" s="116">
        <v>6</v>
      </c>
      <c r="B72" s="137" t="s">
        <v>137</v>
      </c>
      <c r="C72" s="137" t="s">
        <v>138</v>
      </c>
      <c r="D72" s="122">
        <v>1401</v>
      </c>
      <c r="E72" s="122">
        <v>555</v>
      </c>
      <c r="F72" s="127"/>
      <c r="G72" s="129">
        <v>10999188000</v>
      </c>
      <c r="H72" s="120">
        <f t="shared" si="4"/>
        <v>10999188000</v>
      </c>
      <c r="I72" s="231">
        <f t="shared" si="5"/>
        <v>10999.188</v>
      </c>
    </row>
    <row r="73" spans="1:9" s="36" customFormat="1" ht="65.25" customHeight="1" x14ac:dyDescent="0.25">
      <c r="A73" s="116">
        <v>7</v>
      </c>
      <c r="B73" s="137" t="s">
        <v>305</v>
      </c>
      <c r="C73" s="137" t="s">
        <v>136</v>
      </c>
      <c r="D73" s="122">
        <v>1401</v>
      </c>
      <c r="E73" s="122">
        <v>754</v>
      </c>
      <c r="F73" s="127"/>
      <c r="G73" s="129">
        <v>4390433000</v>
      </c>
      <c r="H73" s="120">
        <f t="shared" si="4"/>
        <v>4390433000</v>
      </c>
      <c r="I73" s="231">
        <f t="shared" si="5"/>
        <v>4390.433</v>
      </c>
    </row>
    <row r="74" spans="1:9" s="36" customFormat="1" ht="36" customHeight="1" x14ac:dyDescent="0.25">
      <c r="A74" s="116">
        <v>8</v>
      </c>
      <c r="B74" s="137" t="s">
        <v>139</v>
      </c>
      <c r="C74" s="137" t="s">
        <v>140</v>
      </c>
      <c r="D74" s="122">
        <v>1401</v>
      </c>
      <c r="E74" s="122">
        <v>754</v>
      </c>
      <c r="F74" s="127"/>
      <c r="G74" s="129">
        <v>2791241000</v>
      </c>
      <c r="H74" s="120">
        <f t="shared" si="4"/>
        <v>2791241000</v>
      </c>
      <c r="I74" s="231">
        <f t="shared" si="5"/>
        <v>2791.241</v>
      </c>
    </row>
    <row r="75" spans="1:9" s="36" customFormat="1" ht="36" customHeight="1" x14ac:dyDescent="0.25">
      <c r="A75" s="116">
        <v>9</v>
      </c>
      <c r="B75" s="137" t="s">
        <v>141</v>
      </c>
      <c r="C75" s="137" t="s">
        <v>142</v>
      </c>
      <c r="D75" s="122">
        <v>1401</v>
      </c>
      <c r="E75" s="122">
        <v>554</v>
      </c>
      <c r="F75" s="127"/>
      <c r="G75" s="129">
        <v>13179122000</v>
      </c>
      <c r="H75" s="120">
        <f t="shared" si="4"/>
        <v>13179122000</v>
      </c>
      <c r="I75" s="231">
        <f t="shared" si="5"/>
        <v>13179.121999999999</v>
      </c>
    </row>
    <row r="76" spans="1:9" s="36" customFormat="1" ht="36" customHeight="1" x14ac:dyDescent="0.25">
      <c r="A76" s="116">
        <v>10</v>
      </c>
      <c r="B76" s="137" t="s">
        <v>143</v>
      </c>
      <c r="C76" s="137" t="s">
        <v>144</v>
      </c>
      <c r="D76" s="122">
        <v>1401</v>
      </c>
      <c r="E76" s="122">
        <v>754</v>
      </c>
      <c r="F76" s="127"/>
      <c r="G76" s="129">
        <v>18634050000</v>
      </c>
      <c r="H76" s="120">
        <f t="shared" si="4"/>
        <v>18634050000</v>
      </c>
      <c r="I76" s="231">
        <f t="shared" si="5"/>
        <v>18634.05</v>
      </c>
    </row>
    <row r="77" spans="1:9" s="36" customFormat="1" ht="36" customHeight="1" x14ac:dyDescent="0.25">
      <c r="A77" s="116">
        <v>11</v>
      </c>
      <c r="B77" s="137" t="s">
        <v>145</v>
      </c>
      <c r="C77" s="137" t="s">
        <v>146</v>
      </c>
      <c r="D77" s="122">
        <v>1401</v>
      </c>
      <c r="E77" s="122">
        <v>755</v>
      </c>
      <c r="F77" s="127"/>
      <c r="G77" s="129">
        <v>19780511000</v>
      </c>
      <c r="H77" s="120">
        <f t="shared" si="4"/>
        <v>19780511000</v>
      </c>
      <c r="I77" s="231">
        <f t="shared" si="5"/>
        <v>19780.510999999999</v>
      </c>
    </row>
    <row r="78" spans="1:9" s="36" customFormat="1" ht="36" customHeight="1" x14ac:dyDescent="0.25">
      <c r="A78" s="116">
        <v>12</v>
      </c>
      <c r="B78" s="137" t="s">
        <v>147</v>
      </c>
      <c r="C78" s="137" t="s">
        <v>148</v>
      </c>
      <c r="D78" s="122">
        <v>1401</v>
      </c>
      <c r="E78" s="122">
        <v>754</v>
      </c>
      <c r="F78" s="127"/>
      <c r="G78" s="129">
        <v>1489226000</v>
      </c>
      <c r="H78" s="120">
        <f t="shared" si="4"/>
        <v>1489226000</v>
      </c>
      <c r="I78" s="231">
        <f t="shared" si="5"/>
        <v>1489.2260000000001</v>
      </c>
    </row>
    <row r="79" spans="1:9" s="36" customFormat="1" ht="36" customHeight="1" x14ac:dyDescent="0.25">
      <c r="A79" s="116">
        <v>13</v>
      </c>
      <c r="B79" s="137" t="s">
        <v>149</v>
      </c>
      <c r="C79" s="137" t="s">
        <v>140</v>
      </c>
      <c r="D79" s="122">
        <v>1401</v>
      </c>
      <c r="E79" s="122">
        <v>754</v>
      </c>
      <c r="F79" s="127"/>
      <c r="G79" s="129">
        <v>213522000</v>
      </c>
      <c r="H79" s="120">
        <f t="shared" si="4"/>
        <v>213522000</v>
      </c>
      <c r="I79" s="231">
        <f t="shared" si="5"/>
        <v>213.52199999999999</v>
      </c>
    </row>
    <row r="80" spans="1:9" s="36" customFormat="1" ht="36" customHeight="1" x14ac:dyDescent="0.25">
      <c r="A80" s="116">
        <v>14</v>
      </c>
      <c r="B80" s="137" t="s">
        <v>150</v>
      </c>
      <c r="C80" s="137" t="s">
        <v>142</v>
      </c>
      <c r="D80" s="122">
        <v>1401</v>
      </c>
      <c r="E80" s="122">
        <v>554</v>
      </c>
      <c r="F80" s="127"/>
      <c r="G80" s="129">
        <v>763878000</v>
      </c>
      <c r="H80" s="120">
        <f t="shared" si="4"/>
        <v>763878000</v>
      </c>
      <c r="I80" s="231">
        <f t="shared" si="5"/>
        <v>763.87800000000004</v>
      </c>
    </row>
    <row r="81" spans="1:9" s="36" customFormat="1" ht="36" customHeight="1" x14ac:dyDescent="0.25">
      <c r="A81" s="116">
        <v>15</v>
      </c>
      <c r="B81" s="137" t="s">
        <v>151</v>
      </c>
      <c r="C81" s="137" t="s">
        <v>152</v>
      </c>
      <c r="D81" s="122">
        <v>1401</v>
      </c>
      <c r="E81" s="122">
        <v>555</v>
      </c>
      <c r="F81" s="119"/>
      <c r="G81" s="129">
        <v>3992733000</v>
      </c>
      <c r="H81" s="120">
        <f t="shared" si="4"/>
        <v>3992733000</v>
      </c>
      <c r="I81" s="231">
        <f t="shared" si="5"/>
        <v>3992.7330000000002</v>
      </c>
    </row>
    <row r="82" spans="1:9" s="36" customFormat="1" ht="36" customHeight="1" x14ac:dyDescent="0.25">
      <c r="A82" s="116">
        <v>16</v>
      </c>
      <c r="B82" s="137" t="s">
        <v>153</v>
      </c>
      <c r="C82" s="137" t="s">
        <v>138</v>
      </c>
      <c r="D82" s="122">
        <v>1401</v>
      </c>
      <c r="E82" s="122">
        <v>555</v>
      </c>
      <c r="F82" s="129"/>
      <c r="G82" s="129">
        <v>870894000</v>
      </c>
      <c r="H82" s="120">
        <f t="shared" si="4"/>
        <v>870894000</v>
      </c>
      <c r="I82" s="231">
        <f t="shared" si="5"/>
        <v>870.89400000000001</v>
      </c>
    </row>
    <row r="83" spans="1:9" s="36" customFormat="1" ht="36" customHeight="1" x14ac:dyDescent="0.25">
      <c r="A83" s="138">
        <v>17</v>
      </c>
      <c r="B83" s="139" t="s">
        <v>154</v>
      </c>
      <c r="C83" s="139" t="s">
        <v>155</v>
      </c>
      <c r="D83" s="140">
        <v>1401</v>
      </c>
      <c r="E83" s="140">
        <v>755</v>
      </c>
      <c r="F83" s="141"/>
      <c r="G83" s="141">
        <v>7478705000</v>
      </c>
      <c r="H83" s="142">
        <f t="shared" si="4"/>
        <v>7478705000</v>
      </c>
      <c r="I83" s="231">
        <f t="shared" si="5"/>
        <v>7478.7049999999999</v>
      </c>
    </row>
    <row r="84" spans="1:9" s="28" customFormat="1" ht="36" customHeight="1" x14ac:dyDescent="0.25">
      <c r="A84" s="33"/>
      <c r="B84" s="88" t="s">
        <v>156</v>
      </c>
      <c r="C84" s="37"/>
      <c r="D84" s="39"/>
      <c r="E84" s="31"/>
      <c r="F84" s="31"/>
      <c r="G84" s="38">
        <f>G10+G66</f>
        <v>525693013384</v>
      </c>
      <c r="H84" s="38">
        <f>H10+H66</f>
        <v>525392685720</v>
      </c>
      <c r="I84" s="232">
        <f>I10+I66</f>
        <v>525392.68571999995</v>
      </c>
    </row>
    <row r="85" spans="1:9" s="28" customFormat="1" ht="23.1" customHeight="1" x14ac:dyDescent="0.25">
      <c r="D85" s="40"/>
      <c r="F85" s="41"/>
      <c r="H85" s="42"/>
    </row>
    <row r="86" spans="1:9" s="28" customFormat="1" ht="18" customHeight="1" x14ac:dyDescent="0.25">
      <c r="A86" s="269"/>
      <c r="B86" s="269"/>
      <c r="C86" s="269"/>
      <c r="D86" s="269"/>
      <c r="E86" s="43"/>
      <c r="G86" s="44"/>
      <c r="H86" s="45"/>
    </row>
    <row r="87" spans="1:9" s="28" customFormat="1" ht="20.25" customHeight="1" x14ac:dyDescent="0.25">
      <c r="A87" s="269"/>
      <c r="B87" s="269"/>
      <c r="C87" s="269"/>
      <c r="D87" s="269"/>
      <c r="E87" s="43"/>
      <c r="G87" s="44"/>
      <c r="H87" s="45"/>
    </row>
    <row r="88" spans="1:9" s="28" customFormat="1" ht="23.1" customHeight="1" x14ac:dyDescent="0.25">
      <c r="B88" s="40"/>
      <c r="C88" s="40"/>
      <c r="E88" s="41"/>
      <c r="G88" s="44"/>
      <c r="H88" s="46"/>
    </row>
    <row r="89" spans="1:9" s="28" customFormat="1" ht="23.1" customHeight="1" x14ac:dyDescent="0.25">
      <c r="B89" s="40"/>
      <c r="C89" s="40"/>
      <c r="E89" s="41"/>
      <c r="G89" s="44"/>
      <c r="H89" s="46"/>
    </row>
    <row r="90" spans="1:9" s="28" customFormat="1" ht="23.1" customHeight="1" x14ac:dyDescent="0.25">
      <c r="B90" s="40"/>
      <c r="C90" s="40"/>
      <c r="E90" s="41"/>
      <c r="G90" s="44"/>
      <c r="H90" s="46"/>
    </row>
    <row r="91" spans="1:9" s="28" customFormat="1" ht="23.1" customHeight="1" x14ac:dyDescent="0.25">
      <c r="A91" s="269"/>
      <c r="B91" s="269"/>
      <c r="C91" s="269"/>
      <c r="D91" s="269"/>
      <c r="E91" s="43"/>
      <c r="G91" s="44"/>
      <c r="H91" s="45"/>
    </row>
    <row r="92" spans="1:9" s="28" customFormat="1" ht="23.1" customHeight="1" x14ac:dyDescent="0.25">
      <c r="A92" s="43"/>
      <c r="B92" s="47"/>
      <c r="C92" s="47"/>
      <c r="E92" s="41"/>
      <c r="G92" s="44"/>
      <c r="H92" s="48"/>
    </row>
    <row r="93" spans="1:9" s="28" customFormat="1" ht="23.1" customHeight="1" x14ac:dyDescent="0.25">
      <c r="A93" s="49"/>
      <c r="B93" s="40"/>
      <c r="C93" s="40"/>
      <c r="E93" s="41"/>
      <c r="G93" s="44"/>
      <c r="H93" s="48"/>
    </row>
    <row r="94" spans="1:9" s="28" customFormat="1" ht="23.1" customHeight="1" x14ac:dyDescent="0.25">
      <c r="A94" s="49"/>
      <c r="B94" s="40"/>
      <c r="C94" s="40"/>
      <c r="E94" s="41"/>
      <c r="G94" s="44"/>
      <c r="H94" s="48"/>
    </row>
    <row r="95" spans="1:9" s="28" customFormat="1" ht="23.1" customHeight="1" x14ac:dyDescent="0.25">
      <c r="A95" s="49"/>
      <c r="B95" s="40"/>
      <c r="C95" s="40"/>
      <c r="E95" s="41"/>
      <c r="G95" s="44"/>
      <c r="H95" s="48"/>
    </row>
    <row r="96" spans="1:9" s="28" customFormat="1" ht="23.1" customHeight="1" x14ac:dyDescent="0.25">
      <c r="A96" s="49"/>
      <c r="B96" s="40"/>
      <c r="C96" s="40"/>
      <c r="E96" s="41"/>
      <c r="G96" s="44"/>
      <c r="H96" s="48"/>
    </row>
    <row r="97" spans="1:8" s="28" customFormat="1" ht="23.1" customHeight="1" x14ac:dyDescent="0.25">
      <c r="A97" s="49"/>
      <c r="B97" s="40"/>
      <c r="C97" s="40"/>
      <c r="E97" s="41"/>
      <c r="G97" s="44"/>
      <c r="H97" s="48"/>
    </row>
    <row r="98" spans="1:8" s="28" customFormat="1" ht="23.1" customHeight="1" x14ac:dyDescent="0.25">
      <c r="A98" s="49"/>
      <c r="B98" s="40"/>
      <c r="C98" s="40"/>
      <c r="E98" s="41"/>
      <c r="G98" s="44"/>
      <c r="H98" s="48"/>
    </row>
    <row r="99" spans="1:8" s="28" customFormat="1" ht="23.1" customHeight="1" x14ac:dyDescent="0.25">
      <c r="B99" s="40"/>
      <c r="C99" s="40"/>
      <c r="E99" s="41"/>
      <c r="G99" s="44"/>
      <c r="H99" s="48"/>
    </row>
    <row r="100" spans="1:8" s="28" customFormat="1" ht="23.1" customHeight="1" x14ac:dyDescent="0.25">
      <c r="B100" s="40"/>
      <c r="C100" s="40"/>
      <c r="E100" s="41"/>
      <c r="G100" s="44"/>
      <c r="H100" s="48"/>
    </row>
    <row r="101" spans="1:8" s="28" customFormat="1" ht="23.1" customHeight="1" x14ac:dyDescent="0.25">
      <c r="B101" s="40"/>
      <c r="C101" s="40"/>
      <c r="E101" s="41"/>
      <c r="G101" s="44"/>
      <c r="H101" s="48"/>
    </row>
    <row r="102" spans="1:8" s="28" customFormat="1" ht="23.1" customHeight="1" x14ac:dyDescent="0.25">
      <c r="B102" s="40"/>
      <c r="C102" s="40"/>
      <c r="E102" s="41"/>
      <c r="G102" s="44"/>
      <c r="H102" s="48"/>
    </row>
    <row r="103" spans="1:8" s="28" customFormat="1" ht="23.1" customHeight="1" x14ac:dyDescent="0.25">
      <c r="B103" s="40"/>
      <c r="C103" s="40"/>
      <c r="E103" s="41"/>
      <c r="G103" s="44"/>
      <c r="H103" s="48"/>
    </row>
    <row r="104" spans="1:8" s="28" customFormat="1" ht="23.1" customHeight="1" x14ac:dyDescent="0.25">
      <c r="B104" s="40"/>
      <c r="C104" s="40"/>
      <c r="E104" s="41"/>
      <c r="G104" s="44"/>
      <c r="H104" s="48"/>
    </row>
    <row r="105" spans="1:8" s="28" customFormat="1" ht="23.1" customHeight="1" x14ac:dyDescent="0.25">
      <c r="B105" s="40"/>
      <c r="C105" s="40"/>
      <c r="E105" s="41"/>
      <c r="G105" s="44"/>
      <c r="H105" s="48"/>
    </row>
    <row r="106" spans="1:8" s="28" customFormat="1" ht="23.1" customHeight="1" x14ac:dyDescent="0.25">
      <c r="B106" s="40"/>
      <c r="C106" s="40"/>
      <c r="E106" s="41"/>
      <c r="G106" s="44"/>
      <c r="H106" s="48"/>
    </row>
    <row r="107" spans="1:8" s="28" customFormat="1" ht="23.1" customHeight="1" x14ac:dyDescent="0.25">
      <c r="B107" s="40"/>
      <c r="C107" s="40"/>
      <c r="E107" s="41"/>
      <c r="G107" s="44"/>
      <c r="H107" s="48"/>
    </row>
    <row r="108" spans="1:8" s="28" customFormat="1" ht="23.1" customHeight="1" x14ac:dyDescent="0.25">
      <c r="B108" s="40"/>
      <c r="C108" s="40"/>
      <c r="E108" s="41"/>
      <c r="G108" s="44"/>
      <c r="H108" s="48"/>
    </row>
    <row r="109" spans="1:8" s="28" customFormat="1" ht="23.1" customHeight="1" x14ac:dyDescent="0.25">
      <c r="B109" s="40"/>
      <c r="C109" s="40"/>
      <c r="E109" s="41"/>
      <c r="G109" s="44"/>
      <c r="H109" s="48"/>
    </row>
    <row r="110" spans="1:8" s="28" customFormat="1" ht="23.1" customHeight="1" x14ac:dyDescent="0.25">
      <c r="B110" s="40"/>
      <c r="C110" s="40"/>
      <c r="E110" s="41"/>
      <c r="G110" s="44"/>
      <c r="H110" s="48"/>
    </row>
    <row r="111" spans="1:8" s="28" customFormat="1" ht="23.1" customHeight="1" x14ac:dyDescent="0.25">
      <c r="B111" s="40"/>
      <c r="C111" s="40"/>
      <c r="E111" s="41"/>
      <c r="G111" s="44"/>
      <c r="H111" s="48"/>
    </row>
    <row r="112" spans="1:8" ht="23.1" customHeight="1" x14ac:dyDescent="0.25"/>
    <row r="113" spans="1:8" ht="23.1" customHeight="1" x14ac:dyDescent="0.25"/>
    <row r="114" spans="1:8" ht="23.1" customHeight="1" x14ac:dyDescent="0.25"/>
    <row r="115" spans="1:8" ht="23.1" customHeight="1" x14ac:dyDescent="0.25"/>
    <row r="116" spans="1:8" s="55" customFormat="1" ht="23.1" customHeight="1" x14ac:dyDescent="0.25">
      <c r="A116" s="50"/>
      <c r="B116" s="51"/>
      <c r="C116" s="51"/>
      <c r="D116" s="50"/>
      <c r="E116" s="52"/>
      <c r="F116" s="50"/>
      <c r="G116" s="53"/>
      <c r="H116" s="54"/>
    </row>
    <row r="117" spans="1:8" s="55" customFormat="1" ht="23.1" customHeight="1" x14ac:dyDescent="0.25">
      <c r="A117" s="50"/>
      <c r="B117" s="51"/>
      <c r="C117" s="51"/>
      <c r="D117" s="50"/>
      <c r="E117" s="52"/>
      <c r="F117" s="50"/>
      <c r="G117" s="53"/>
      <c r="H117" s="54"/>
    </row>
    <row r="118" spans="1:8" s="55" customFormat="1" ht="23.1" customHeight="1" x14ac:dyDescent="0.25">
      <c r="A118" s="50"/>
      <c r="B118" s="51"/>
      <c r="C118" s="51"/>
      <c r="D118" s="50"/>
      <c r="E118" s="52"/>
      <c r="F118" s="50"/>
      <c r="G118" s="53"/>
      <c r="H118" s="54"/>
    </row>
    <row r="119" spans="1:8" s="55" customFormat="1" ht="23.1" customHeight="1" x14ac:dyDescent="0.25">
      <c r="A119" s="50"/>
      <c r="B119" s="51"/>
      <c r="C119" s="51"/>
      <c r="D119" s="50"/>
      <c r="E119" s="52"/>
      <c r="F119" s="50"/>
      <c r="G119" s="53"/>
      <c r="H119" s="54"/>
    </row>
    <row r="120" spans="1:8" s="55" customFormat="1" ht="23.1" customHeight="1" x14ac:dyDescent="0.25">
      <c r="A120" s="50"/>
      <c r="B120" s="51"/>
      <c r="C120" s="51"/>
      <c r="D120" s="50"/>
      <c r="E120" s="52"/>
      <c r="F120" s="50"/>
      <c r="G120" s="53"/>
      <c r="H120" s="54"/>
    </row>
    <row r="121" spans="1:8" s="55" customFormat="1" ht="23.1" customHeight="1" x14ac:dyDescent="0.25">
      <c r="A121" s="50"/>
      <c r="B121" s="51"/>
      <c r="C121" s="51"/>
      <c r="D121" s="50"/>
      <c r="E121" s="52"/>
      <c r="F121" s="50"/>
      <c r="G121" s="53"/>
      <c r="H121" s="54"/>
    </row>
    <row r="122" spans="1:8" s="55" customFormat="1" ht="23.1" customHeight="1" x14ac:dyDescent="0.25">
      <c r="A122" s="50"/>
      <c r="B122" s="51"/>
      <c r="C122" s="51"/>
      <c r="D122" s="50"/>
      <c r="E122" s="52"/>
      <c r="F122" s="50"/>
      <c r="G122" s="53"/>
      <c r="H122" s="54"/>
    </row>
    <row r="123" spans="1:8" s="55" customFormat="1" ht="23.1" customHeight="1" x14ac:dyDescent="0.25">
      <c r="A123" s="50"/>
      <c r="B123" s="51"/>
      <c r="C123" s="51"/>
      <c r="D123" s="50"/>
      <c r="E123" s="52"/>
      <c r="F123" s="50"/>
      <c r="G123" s="53"/>
      <c r="H123" s="54"/>
    </row>
    <row r="124" spans="1:8" s="55" customFormat="1" ht="23.1" customHeight="1" x14ac:dyDescent="0.25">
      <c r="A124" s="50"/>
      <c r="B124" s="51"/>
      <c r="C124" s="51"/>
      <c r="D124" s="50"/>
      <c r="E124" s="52"/>
      <c r="F124" s="50"/>
      <c r="G124" s="53"/>
      <c r="H124" s="54"/>
    </row>
    <row r="125" spans="1:8" s="55" customFormat="1" ht="23.1" customHeight="1" x14ac:dyDescent="0.25">
      <c r="A125" s="50"/>
      <c r="B125" s="51"/>
      <c r="C125" s="51"/>
      <c r="D125" s="50"/>
      <c r="E125" s="52"/>
      <c r="F125" s="50"/>
      <c r="G125" s="53"/>
      <c r="H125" s="54"/>
    </row>
    <row r="126" spans="1:8" s="55" customFormat="1" ht="23.1" customHeight="1" x14ac:dyDescent="0.25">
      <c r="A126" s="50"/>
      <c r="B126" s="51"/>
      <c r="C126" s="51"/>
      <c r="D126" s="50"/>
      <c r="E126" s="52"/>
      <c r="F126" s="50"/>
      <c r="G126" s="53"/>
      <c r="H126" s="54"/>
    </row>
    <row r="127" spans="1:8" s="55" customFormat="1" ht="23.1" customHeight="1" x14ac:dyDescent="0.25">
      <c r="A127" s="50"/>
      <c r="B127" s="51"/>
      <c r="C127" s="51"/>
      <c r="D127" s="50"/>
      <c r="E127" s="52"/>
      <c r="F127" s="50"/>
      <c r="G127" s="53"/>
      <c r="H127" s="54"/>
    </row>
    <row r="128" spans="1:8" s="55" customFormat="1" ht="23.1" customHeight="1" x14ac:dyDescent="0.25">
      <c r="A128" s="50"/>
      <c r="B128" s="51"/>
      <c r="C128" s="51"/>
      <c r="D128" s="50"/>
      <c r="E128" s="52"/>
      <c r="F128" s="50"/>
      <c r="G128" s="53"/>
      <c r="H128" s="54"/>
    </row>
    <row r="129" spans="1:8" s="55" customFormat="1" ht="23.1" customHeight="1" x14ac:dyDescent="0.25">
      <c r="A129" s="50"/>
      <c r="B129" s="51"/>
      <c r="C129" s="51"/>
      <c r="D129" s="50"/>
      <c r="E129" s="52"/>
      <c r="F129" s="50"/>
      <c r="G129" s="53"/>
      <c r="H129" s="54"/>
    </row>
    <row r="130" spans="1:8" s="55" customFormat="1" ht="23.1" customHeight="1" x14ac:dyDescent="0.25">
      <c r="A130" s="50"/>
      <c r="B130" s="51"/>
      <c r="C130" s="51"/>
      <c r="D130" s="50"/>
      <c r="E130" s="52"/>
      <c r="F130" s="50"/>
      <c r="G130" s="53"/>
      <c r="H130" s="54"/>
    </row>
    <row r="131" spans="1:8" s="55" customFormat="1" ht="23.1" customHeight="1" x14ac:dyDescent="0.25">
      <c r="A131" s="50"/>
      <c r="B131" s="51"/>
      <c r="C131" s="51"/>
      <c r="D131" s="50"/>
      <c r="E131" s="52"/>
      <c r="F131" s="50"/>
      <c r="G131" s="53"/>
      <c r="H131" s="54"/>
    </row>
    <row r="132" spans="1:8" s="55" customFormat="1" ht="23.1" customHeight="1" x14ac:dyDescent="0.25">
      <c r="A132" s="50"/>
      <c r="B132" s="51"/>
      <c r="C132" s="51"/>
      <c r="D132" s="50"/>
      <c r="E132" s="52"/>
      <c r="F132" s="50"/>
      <c r="G132" s="53"/>
      <c r="H132" s="54"/>
    </row>
    <row r="133" spans="1:8" s="55" customFormat="1" ht="23.1" customHeight="1" x14ac:dyDescent="0.25">
      <c r="A133" s="50"/>
      <c r="B133" s="51"/>
      <c r="C133" s="51"/>
      <c r="D133" s="50"/>
      <c r="E133" s="52"/>
      <c r="F133" s="50"/>
      <c r="G133" s="53"/>
      <c r="H133" s="54"/>
    </row>
    <row r="134" spans="1:8" s="55" customFormat="1" ht="23.1" customHeight="1" x14ac:dyDescent="0.25">
      <c r="A134" s="50"/>
      <c r="B134" s="51"/>
      <c r="C134" s="51"/>
      <c r="D134" s="50"/>
      <c r="E134" s="52"/>
      <c r="F134" s="50"/>
      <c r="G134" s="53"/>
      <c r="H134" s="54"/>
    </row>
    <row r="135" spans="1:8" s="55" customFormat="1" ht="23.1" customHeight="1" x14ac:dyDescent="0.25">
      <c r="A135" s="50"/>
      <c r="B135" s="51"/>
      <c r="C135" s="51"/>
      <c r="D135" s="50"/>
      <c r="E135" s="52"/>
      <c r="F135" s="50"/>
      <c r="G135" s="53"/>
      <c r="H135" s="54"/>
    </row>
    <row r="136" spans="1:8" s="55" customFormat="1" ht="23.1" customHeight="1" x14ac:dyDescent="0.25">
      <c r="A136" s="50"/>
      <c r="B136" s="51"/>
      <c r="C136" s="51"/>
      <c r="D136" s="50"/>
      <c r="E136" s="52"/>
      <c r="F136" s="50"/>
      <c r="G136" s="53"/>
      <c r="H136" s="54"/>
    </row>
    <row r="137" spans="1:8" s="55" customFormat="1" ht="23.1" customHeight="1" x14ac:dyDescent="0.25">
      <c r="A137" s="50"/>
      <c r="B137" s="51"/>
      <c r="C137" s="51"/>
      <c r="D137" s="50"/>
      <c r="E137" s="52"/>
      <c r="F137" s="50"/>
      <c r="G137" s="53"/>
      <c r="H137" s="54"/>
    </row>
    <row r="138" spans="1:8" s="55" customFormat="1" ht="23.1" customHeight="1" x14ac:dyDescent="0.25">
      <c r="A138" s="50"/>
      <c r="B138" s="51"/>
      <c r="C138" s="51"/>
      <c r="D138" s="50"/>
      <c r="E138" s="52"/>
      <c r="F138" s="50"/>
      <c r="G138" s="53"/>
      <c r="H138" s="54"/>
    </row>
    <row r="139" spans="1:8" s="55" customFormat="1" ht="23.1" customHeight="1" x14ac:dyDescent="0.25">
      <c r="A139" s="50"/>
      <c r="B139" s="51"/>
      <c r="C139" s="51"/>
      <c r="D139" s="50"/>
      <c r="E139" s="52"/>
      <c r="F139" s="50"/>
      <c r="G139" s="53"/>
      <c r="H139" s="54"/>
    </row>
    <row r="140" spans="1:8" s="55" customFormat="1" ht="23.1" customHeight="1" x14ac:dyDescent="0.25">
      <c r="A140" s="50"/>
      <c r="B140" s="51"/>
      <c r="C140" s="51"/>
      <c r="D140" s="50"/>
      <c r="E140" s="52"/>
      <c r="F140" s="50"/>
      <c r="G140" s="53"/>
      <c r="H140" s="54"/>
    </row>
    <row r="141" spans="1:8" s="55" customFormat="1" ht="23.1" customHeight="1" x14ac:dyDescent="0.25">
      <c r="A141" s="50"/>
      <c r="B141" s="51"/>
      <c r="C141" s="51"/>
      <c r="D141" s="50"/>
      <c r="E141" s="52"/>
      <c r="F141" s="50"/>
      <c r="G141" s="53"/>
      <c r="H141" s="54"/>
    </row>
    <row r="142" spans="1:8" s="55" customFormat="1" ht="23.1" customHeight="1" x14ac:dyDescent="0.25">
      <c r="A142" s="50"/>
      <c r="B142" s="51"/>
      <c r="C142" s="51"/>
      <c r="D142" s="50"/>
      <c r="E142" s="52"/>
      <c r="F142" s="50"/>
      <c r="G142" s="53"/>
      <c r="H142" s="54"/>
    </row>
    <row r="143" spans="1:8" s="55" customFormat="1" ht="23.1" customHeight="1" x14ac:dyDescent="0.25">
      <c r="A143" s="50"/>
      <c r="B143" s="51"/>
      <c r="C143" s="51"/>
      <c r="D143" s="50"/>
      <c r="E143" s="52"/>
      <c r="F143" s="50"/>
      <c r="G143" s="53"/>
      <c r="H143" s="54"/>
    </row>
    <row r="144" spans="1:8" s="55" customFormat="1" ht="23.1" customHeight="1" x14ac:dyDescent="0.25">
      <c r="A144" s="50"/>
      <c r="B144" s="51"/>
      <c r="C144" s="51"/>
      <c r="D144" s="50"/>
      <c r="E144" s="52"/>
      <c r="F144" s="50"/>
      <c r="G144" s="53"/>
      <c r="H144" s="54"/>
    </row>
    <row r="145" spans="1:8" s="55" customFormat="1" ht="23.1" customHeight="1" x14ac:dyDescent="0.25">
      <c r="A145" s="50"/>
      <c r="B145" s="51"/>
      <c r="C145" s="51"/>
      <c r="D145" s="50"/>
      <c r="E145" s="52"/>
      <c r="F145" s="50"/>
      <c r="G145" s="53"/>
      <c r="H145" s="54"/>
    </row>
    <row r="146" spans="1:8" s="55" customFormat="1" ht="23.1" customHeight="1" x14ac:dyDescent="0.25">
      <c r="A146" s="50"/>
      <c r="B146" s="51"/>
      <c r="C146" s="51"/>
      <c r="D146" s="50"/>
      <c r="E146" s="52"/>
      <c r="F146" s="50"/>
      <c r="G146" s="53"/>
      <c r="H146" s="54"/>
    </row>
    <row r="147" spans="1:8" s="55" customFormat="1" ht="23.1" customHeight="1" x14ac:dyDescent="0.25">
      <c r="A147" s="50"/>
      <c r="B147" s="51"/>
      <c r="C147" s="51"/>
      <c r="D147" s="50"/>
      <c r="E147" s="52"/>
      <c r="F147" s="50"/>
      <c r="G147" s="53"/>
      <c r="H147" s="54"/>
    </row>
    <row r="148" spans="1:8" s="55" customFormat="1" ht="23.1" customHeight="1" x14ac:dyDescent="0.25">
      <c r="A148" s="50"/>
      <c r="B148" s="51"/>
      <c r="C148" s="51"/>
      <c r="D148" s="50"/>
      <c r="E148" s="52"/>
      <c r="F148" s="50"/>
      <c r="G148" s="53"/>
      <c r="H148" s="54"/>
    </row>
    <row r="149" spans="1:8" s="55" customFormat="1" ht="23.1" customHeight="1" x14ac:dyDescent="0.25">
      <c r="A149" s="50"/>
      <c r="B149" s="51"/>
      <c r="C149" s="51"/>
      <c r="D149" s="50"/>
      <c r="E149" s="52"/>
      <c r="F149" s="50"/>
      <c r="G149" s="53"/>
      <c r="H149" s="54"/>
    </row>
    <row r="150" spans="1:8" s="55" customFormat="1" ht="23.1" customHeight="1" x14ac:dyDescent="0.25">
      <c r="A150" s="50"/>
      <c r="B150" s="51"/>
      <c r="C150" s="51"/>
      <c r="D150" s="50"/>
      <c r="E150" s="52"/>
      <c r="F150" s="50"/>
      <c r="G150" s="53"/>
      <c r="H150" s="54"/>
    </row>
    <row r="151" spans="1:8" s="55" customFormat="1" ht="23.1" customHeight="1" x14ac:dyDescent="0.25">
      <c r="A151" s="50"/>
      <c r="B151" s="51"/>
      <c r="C151" s="51"/>
      <c r="D151" s="50"/>
      <c r="E151" s="52"/>
      <c r="F151" s="50"/>
      <c r="G151" s="53"/>
      <c r="H151" s="54"/>
    </row>
    <row r="152" spans="1:8" s="55" customFormat="1" ht="23.1" customHeight="1" x14ac:dyDescent="0.25">
      <c r="A152" s="50"/>
      <c r="B152" s="51"/>
      <c r="C152" s="51"/>
      <c r="D152" s="50"/>
      <c r="E152" s="52"/>
      <c r="F152" s="50"/>
      <c r="G152" s="53"/>
      <c r="H152" s="54"/>
    </row>
    <row r="153" spans="1:8" s="55" customFormat="1" ht="23.1" customHeight="1" x14ac:dyDescent="0.25">
      <c r="A153" s="50"/>
      <c r="B153" s="51"/>
      <c r="C153" s="51"/>
      <c r="D153" s="50"/>
      <c r="E153" s="52"/>
      <c r="F153" s="50"/>
      <c r="G153" s="53"/>
      <c r="H153" s="54"/>
    </row>
    <row r="154" spans="1:8" s="55" customFormat="1" ht="23.1" customHeight="1" x14ac:dyDescent="0.25">
      <c r="A154" s="50"/>
      <c r="B154" s="51"/>
      <c r="C154" s="51"/>
      <c r="D154" s="50"/>
      <c r="E154" s="52"/>
      <c r="F154" s="50"/>
      <c r="G154" s="53"/>
      <c r="H154" s="54"/>
    </row>
    <row r="155" spans="1:8" s="55" customFormat="1" ht="23.1" customHeight="1" x14ac:dyDescent="0.25">
      <c r="A155" s="50"/>
      <c r="B155" s="51"/>
      <c r="C155" s="51"/>
      <c r="D155" s="50"/>
      <c r="E155" s="52"/>
      <c r="F155" s="50"/>
      <c r="G155" s="53"/>
      <c r="H155" s="54"/>
    </row>
    <row r="156" spans="1:8" s="55" customFormat="1" ht="23.1" customHeight="1" x14ac:dyDescent="0.25">
      <c r="A156" s="50"/>
      <c r="B156" s="51"/>
      <c r="C156" s="51"/>
      <c r="D156" s="50"/>
      <c r="E156" s="52"/>
      <c r="F156" s="50"/>
      <c r="G156" s="53"/>
      <c r="H156" s="54"/>
    </row>
    <row r="157" spans="1:8" s="55" customFormat="1" ht="23.1" customHeight="1" x14ac:dyDescent="0.25">
      <c r="A157" s="50"/>
      <c r="B157" s="51"/>
      <c r="C157" s="51"/>
      <c r="D157" s="50"/>
      <c r="E157" s="52"/>
      <c r="F157" s="50"/>
      <c r="G157" s="53"/>
      <c r="H157" s="54"/>
    </row>
  </sheetData>
  <mergeCells count="15">
    <mergeCell ref="A87:D87"/>
    <mergeCell ref="A91:D91"/>
    <mergeCell ref="C6:C8"/>
    <mergeCell ref="A6:A8"/>
    <mergeCell ref="B6:B8"/>
    <mergeCell ref="D6:D8"/>
    <mergeCell ref="I6:I8"/>
    <mergeCell ref="A3:I3"/>
    <mergeCell ref="A4:I4"/>
    <mergeCell ref="A1:B1"/>
    <mergeCell ref="A86:D86"/>
    <mergeCell ref="E6:E8"/>
    <mergeCell ref="F6:F8"/>
    <mergeCell ref="G6:G8"/>
    <mergeCell ref="H6:H8"/>
  </mergeCells>
  <pageMargins left="0.6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Bieu 01</vt:lpstr>
      <vt:lpstr>Biểu 02</vt:lpstr>
      <vt:lpstr>Bieu 02a</vt:lpstr>
      <vt:lpstr>Bieu 03</vt:lpstr>
      <vt:lpstr>Bieu 03a</vt:lpstr>
      <vt:lpstr>Bieu 03b</vt:lpstr>
      <vt:lpstr>'Bieu 01'!Print_Titles</vt:lpstr>
      <vt:lpstr>'Bieu 02a'!Print_Titles</vt:lpstr>
      <vt:lpstr>'Bieu 03a'!Print_Titles</vt:lpstr>
      <vt:lpstr>'Bieu 03b'!Print_Titles</vt:lpstr>
      <vt:lpstr>'Biểu 02'!Print_Titles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AutoBVT</cp:lastModifiedBy>
  <cp:lastPrinted>2023-04-07T04:28:48Z</cp:lastPrinted>
  <dcterms:created xsi:type="dcterms:W3CDTF">2021-03-01T07:50:58Z</dcterms:created>
  <dcterms:modified xsi:type="dcterms:W3CDTF">2023-04-07T04:29:00Z</dcterms:modified>
</cp:coreProperties>
</file>